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Корректировка ИП 2022\"/>
    </mc:Choice>
  </mc:AlternateContent>
  <bookViews>
    <workbookView xWindow="0" yWindow="0" windowWidth="22995" windowHeight="9150" firstSheet="1" activeTab="1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_FilterDatabase" localSheetId="1" hidden="1">ФЭМ!$A$21:$I$451</definedName>
    <definedName name="_xlnm.Print_Area" localSheetId="1">ФЭМ!$A$1:$I$459</definedName>
  </definedNames>
  <calcPr calcId="162913"/>
</workbook>
</file>

<file path=xl/calcChain.xml><?xml version="1.0" encoding="utf-8"?>
<calcChain xmlns="http://schemas.openxmlformats.org/spreadsheetml/2006/main">
  <c r="H211" i="3" l="1"/>
  <c r="H210" i="3" s="1"/>
  <c r="G211" i="3"/>
  <c r="G210" i="3" s="1"/>
  <c r="F211" i="3"/>
  <c r="F210" i="3"/>
  <c r="E210" i="3"/>
  <c r="E211" i="3"/>
  <c r="E354" i="3" l="1"/>
  <c r="F354" i="3" s="1"/>
  <c r="G354" i="3" s="1"/>
  <c r="H354" i="3" s="1"/>
  <c r="D243" i="3"/>
  <c r="D222" i="3"/>
  <c r="D246" i="3" s="1"/>
  <c r="D203" i="3"/>
  <c r="D185" i="3"/>
  <c r="D242" i="3" s="1"/>
  <c r="D187" i="3"/>
  <c r="D167" i="3"/>
  <c r="D160" i="3"/>
  <c r="D158" i="3"/>
  <c r="D154" i="3"/>
  <c r="D148" i="3"/>
  <c r="D139" i="3"/>
  <c r="D124" i="3"/>
  <c r="D118" i="3"/>
  <c r="D109" i="3"/>
  <c r="D108" i="3"/>
  <c r="D103" i="3"/>
  <c r="D100" i="3"/>
  <c r="D102" i="3" s="1"/>
  <c r="D97" i="3" s="1"/>
  <c r="D96" i="3" s="1"/>
  <c r="D23" i="3"/>
  <c r="D38" i="3"/>
  <c r="D90" i="3" s="1"/>
  <c r="D81" i="3" s="1"/>
  <c r="D73" i="3"/>
  <c r="I73" i="3" s="1"/>
  <c r="D70" i="3"/>
  <c r="I70" i="3" s="1"/>
  <c r="I68" i="3"/>
  <c r="I69" i="3"/>
  <c r="I71" i="3"/>
  <c r="I72" i="3"/>
  <c r="I74" i="3"/>
  <c r="I75" i="3"/>
  <c r="I76" i="3"/>
  <c r="D62" i="3"/>
  <c r="D55" i="3"/>
  <c r="D53" i="3" s="1"/>
  <c r="D56" i="3"/>
  <c r="D250" i="3" l="1"/>
  <c r="D252" i="3" s="1"/>
  <c r="I164" i="3"/>
  <c r="I163" i="3"/>
  <c r="I162" i="3"/>
  <c r="I161" i="3"/>
  <c r="I157" i="3"/>
  <c r="I156" i="3"/>
  <c r="I155" i="3"/>
  <c r="I153" i="3"/>
  <c r="I152" i="3"/>
  <c r="I151" i="3"/>
  <c r="I150" i="3"/>
  <c r="I149" i="3"/>
  <c r="I147" i="3"/>
  <c r="I146" i="3"/>
  <c r="I145" i="3"/>
  <c r="I144" i="3"/>
  <c r="I143" i="3"/>
  <c r="I142" i="3"/>
  <c r="I141" i="3"/>
  <c r="I140" i="3"/>
  <c r="I138" i="3"/>
  <c r="I137" i="3"/>
  <c r="I136" i="3"/>
  <c r="I135" i="3"/>
  <c r="I134" i="3"/>
  <c r="I132" i="3"/>
  <c r="I131" i="3"/>
  <c r="I130" i="3"/>
  <c r="I129" i="3"/>
  <c r="I128" i="3"/>
  <c r="I127" i="3"/>
  <c r="I126" i="3"/>
  <c r="I125" i="3"/>
  <c r="I123" i="3"/>
  <c r="I122" i="3"/>
  <c r="I121" i="3"/>
  <c r="I120" i="3"/>
  <c r="I119" i="3"/>
  <c r="I117" i="3"/>
  <c r="I116" i="3"/>
  <c r="I115" i="3"/>
  <c r="I114" i="3"/>
  <c r="I113" i="3"/>
  <c r="I112" i="3"/>
  <c r="I111" i="3"/>
  <c r="I110" i="3"/>
  <c r="I108" i="3"/>
  <c r="I105" i="3"/>
  <c r="I102" i="3"/>
  <c r="I99" i="3"/>
  <c r="I98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0" i="3"/>
  <c r="I79" i="3"/>
  <c r="I78" i="3"/>
  <c r="I77" i="3"/>
  <c r="I66" i="3"/>
  <c r="I65" i="3"/>
  <c r="I63" i="3"/>
  <c r="I61" i="3"/>
  <c r="I60" i="3"/>
  <c r="I59" i="3"/>
  <c r="I57" i="3"/>
  <c r="I54" i="3"/>
  <c r="I58" i="3" l="1"/>
  <c r="I64" i="3"/>
  <c r="I101" i="3"/>
  <c r="I107" i="3"/>
  <c r="I106" i="3"/>
  <c r="I67" i="3"/>
  <c r="I81" i="3"/>
  <c r="I62" i="3" l="1"/>
  <c r="I56" i="3"/>
  <c r="I100" i="3"/>
  <c r="I104" i="3"/>
  <c r="I103" i="3"/>
  <c r="I97" i="3" l="1"/>
  <c r="I55" i="3"/>
  <c r="I53" i="3" s="1"/>
  <c r="I160" i="3" l="1"/>
  <c r="I165" i="3" s="1"/>
  <c r="I96" i="3"/>
  <c r="I118" i="3" l="1"/>
  <c r="I109" i="3" l="1"/>
  <c r="I133" i="3"/>
  <c r="I124" i="3"/>
  <c r="I148" i="3" l="1"/>
  <c r="I139" i="3" l="1"/>
  <c r="I158" i="3" l="1"/>
  <c r="I154" i="3"/>
  <c r="D370" i="3" l="1"/>
  <c r="E19" i="3" l="1"/>
  <c r="D367" i="3" l="1"/>
  <c r="E370" i="3" l="1"/>
  <c r="F370" i="3" s="1"/>
  <c r="G370" i="3" s="1"/>
  <c r="H370" i="3" s="1"/>
  <c r="E367" i="3" l="1"/>
  <c r="F367" i="3" s="1"/>
  <c r="G367" i="3" s="1"/>
  <c r="H367" i="3" s="1"/>
  <c r="F352" i="3"/>
  <c r="G352" i="3" s="1"/>
  <c r="H352" i="3" s="1"/>
  <c r="F19" i="3" l="1"/>
  <c r="G19" i="3" s="1"/>
  <c r="H19" i="3" s="1"/>
  <c r="B21" i="3" l="1"/>
  <c r="C21" i="3" s="1"/>
  <c r="F21" i="3" s="1"/>
  <c r="G21" i="3" s="1"/>
  <c r="H21" i="3" s="1"/>
  <c r="I21" i="3" s="1"/>
  <c r="I367" i="3"/>
  <c r="I241" i="3"/>
  <c r="I240" i="3"/>
  <c r="I239" i="3"/>
  <c r="I238" i="3"/>
  <c r="I237" i="3"/>
  <c r="I234" i="3"/>
  <c r="I233" i="3"/>
  <c r="I232" i="3"/>
  <c r="I231" i="3"/>
  <c r="I230" i="3"/>
  <c r="I228" i="3"/>
  <c r="I227" i="3"/>
  <c r="I226" i="3"/>
  <c r="I225" i="3"/>
  <c r="I221" i="3"/>
  <c r="I220" i="3"/>
  <c r="I219" i="3"/>
  <c r="I218" i="3"/>
  <c r="I217" i="3"/>
  <c r="I216" i="3"/>
  <c r="I215" i="3"/>
  <c r="I214" i="3"/>
  <c r="I213" i="3"/>
  <c r="I212" i="3"/>
  <c r="I208" i="3"/>
  <c r="I207" i="3"/>
  <c r="I204" i="3"/>
  <c r="I193" i="3"/>
  <c r="I191" i="3"/>
  <c r="I190" i="3"/>
  <c r="I189" i="3"/>
  <c r="I186" i="3"/>
  <c r="I183" i="3"/>
  <c r="I182" i="3"/>
  <c r="I180" i="3"/>
  <c r="I179" i="3"/>
  <c r="I177" i="3"/>
  <c r="I175" i="3"/>
  <c r="I174" i="3"/>
  <c r="I173" i="3"/>
  <c r="I172" i="3"/>
  <c r="I171" i="3"/>
  <c r="I170" i="3"/>
  <c r="I169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3" i="3"/>
  <c r="I317" i="3"/>
  <c r="I316" i="3"/>
  <c r="I314" i="3"/>
  <c r="I313" i="3"/>
  <c r="I312" i="3"/>
  <c r="I311" i="3"/>
  <c r="I310" i="3"/>
  <c r="I309" i="3"/>
  <c r="I308" i="3"/>
  <c r="I307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5" i="3"/>
  <c r="I284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306" i="3" l="1"/>
  <c r="I315" i="3"/>
  <c r="I52" i="3"/>
  <c r="I37" i="3"/>
  <c r="I32" i="3"/>
  <c r="I354" i="3"/>
  <c r="I352" i="3"/>
  <c r="I184" i="3" l="1"/>
  <c r="I305" i="3"/>
  <c r="I202" i="3"/>
  <c r="I200" i="3"/>
  <c r="I195" i="3"/>
  <c r="I194" i="3"/>
  <c r="I176" i="3"/>
  <c r="I286" i="3"/>
  <c r="I389" i="3" l="1"/>
  <c r="H444" i="3"/>
  <c r="H436" i="3"/>
  <c r="H432" i="3"/>
  <c r="H451" i="3" s="1"/>
  <c r="H448" i="3" s="1"/>
  <c r="H428" i="3"/>
  <c r="H424" i="3"/>
  <c r="H415" i="3"/>
  <c r="H410" i="3"/>
  <c r="H401" i="3"/>
  <c r="H394" i="3"/>
  <c r="H391" i="3"/>
  <c r="H384" i="3"/>
  <c r="H377" i="3"/>
  <c r="H340" i="3"/>
  <c r="H431" i="3" l="1"/>
  <c r="H400" i="3"/>
  <c r="H414" i="3"/>
  <c r="H375" i="3"/>
  <c r="H399" i="3" l="1"/>
  <c r="H374" i="3" s="1"/>
  <c r="H373" i="3" s="1"/>
  <c r="I192" i="3"/>
  <c r="I199" i="3"/>
  <c r="D451" i="3" l="1"/>
  <c r="E340" i="3" l="1"/>
  <c r="D340" i="3"/>
  <c r="I347" i="3"/>
  <c r="I348" i="3"/>
  <c r="I344" i="3"/>
  <c r="I342" i="3"/>
  <c r="F340" i="3" l="1"/>
  <c r="I345" i="3"/>
  <c r="G340" i="3" l="1"/>
  <c r="I343" i="3"/>
  <c r="I340" i="3" s="1"/>
  <c r="I450" i="3"/>
  <c r="I449" i="3"/>
  <c r="I387" i="3"/>
  <c r="I427" i="3" l="1"/>
  <c r="I201" i="3"/>
  <c r="I223" i="3" l="1"/>
  <c r="D444" i="3"/>
  <c r="E444" i="3"/>
  <c r="F444" i="3"/>
  <c r="G444" i="3"/>
  <c r="D448" i="3"/>
  <c r="E432" i="3"/>
  <c r="E451" i="3" s="1"/>
  <c r="F432" i="3"/>
  <c r="F451" i="3" s="1"/>
  <c r="F448" i="3" s="1"/>
  <c r="G432" i="3"/>
  <c r="D436" i="3"/>
  <c r="D431" i="3" s="1"/>
  <c r="E436" i="3"/>
  <c r="F436" i="3"/>
  <c r="G436" i="3"/>
  <c r="I436" i="3"/>
  <c r="D424" i="3"/>
  <c r="E424" i="3"/>
  <c r="F424" i="3"/>
  <c r="G424" i="3"/>
  <c r="D428" i="3"/>
  <c r="E428" i="3"/>
  <c r="F428" i="3"/>
  <c r="G428" i="3"/>
  <c r="I428" i="3"/>
  <c r="D415" i="3"/>
  <c r="E415" i="3"/>
  <c r="F415" i="3"/>
  <c r="G415" i="3"/>
  <c r="D410" i="3"/>
  <c r="E410" i="3"/>
  <c r="F410" i="3"/>
  <c r="G410" i="3"/>
  <c r="D401" i="3"/>
  <c r="E401" i="3"/>
  <c r="F401" i="3"/>
  <c r="G401" i="3"/>
  <c r="D394" i="3"/>
  <c r="E394" i="3"/>
  <c r="F394" i="3"/>
  <c r="G394" i="3"/>
  <c r="D391" i="3"/>
  <c r="E391" i="3"/>
  <c r="F391" i="3"/>
  <c r="G391" i="3"/>
  <c r="D377" i="3"/>
  <c r="E377" i="3"/>
  <c r="F377" i="3"/>
  <c r="G377" i="3"/>
  <c r="I377" i="3"/>
  <c r="D384" i="3"/>
  <c r="E384" i="3"/>
  <c r="F384" i="3"/>
  <c r="G384" i="3"/>
  <c r="I349" i="3"/>
  <c r="I224" i="3" l="1"/>
  <c r="D376" i="3"/>
  <c r="D375" i="3" s="1"/>
  <c r="G400" i="3"/>
  <c r="G375" i="3"/>
  <c r="F400" i="3"/>
  <c r="E414" i="3"/>
  <c r="I229" i="3"/>
  <c r="I248" i="3"/>
  <c r="E400" i="3"/>
  <c r="D400" i="3"/>
  <c r="I410" i="3"/>
  <c r="F431" i="3"/>
  <c r="I391" i="3"/>
  <c r="I394" i="3"/>
  <c r="I424" i="3"/>
  <c r="D414" i="3"/>
  <c r="I384" i="3"/>
  <c r="E375" i="3"/>
  <c r="I401" i="3"/>
  <c r="F414" i="3"/>
  <c r="G414" i="3"/>
  <c r="G431" i="3"/>
  <c r="G451" i="3"/>
  <c r="G448" i="3" s="1"/>
  <c r="E431" i="3"/>
  <c r="I432" i="3"/>
  <c r="I431" i="3" s="1"/>
  <c r="I415" i="3"/>
  <c r="E448" i="3"/>
  <c r="I445" i="3"/>
  <c r="I444" i="3" s="1"/>
  <c r="I406" i="3"/>
  <c r="D399" i="3" l="1"/>
  <c r="E399" i="3"/>
  <c r="E374" i="3" s="1"/>
  <c r="E373" i="3" s="1"/>
  <c r="F399" i="3"/>
  <c r="G399" i="3"/>
  <c r="G374" i="3" s="1"/>
  <c r="G373" i="3" s="1"/>
  <c r="I376" i="3"/>
  <c r="F375" i="3"/>
  <c r="I222" i="3"/>
  <c r="I400" i="3"/>
  <c r="I414" i="3"/>
  <c r="I451" i="3"/>
  <c r="I448" i="3" s="1"/>
  <c r="D374" i="3"/>
  <c r="D373" i="3" s="1"/>
  <c r="F374" i="3" l="1"/>
  <c r="F373" i="3" s="1"/>
  <c r="I399" i="3"/>
  <c r="I254" i="3" l="1"/>
  <c r="I283" i="3"/>
  <c r="I209" i="3" l="1"/>
  <c r="I178" i="3"/>
  <c r="I168" i="3"/>
  <c r="I206" i="3"/>
  <c r="I181" i="3"/>
  <c r="I210" i="3"/>
  <c r="I211" i="3"/>
  <c r="I350" i="3"/>
  <c r="I34" i="3"/>
  <c r="I24" i="3"/>
  <c r="I49" i="3"/>
  <c r="I39" i="3"/>
  <c r="I23" i="3" l="1"/>
  <c r="I205" i="3"/>
  <c r="I167" i="3"/>
  <c r="D68" i="4"/>
  <c r="D73" i="4" s="1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C248" i="6" s="1"/>
  <c r="D220" i="6"/>
  <c r="E220" i="6"/>
  <c r="F220" i="6"/>
  <c r="G220" i="6"/>
  <c r="C221" i="6"/>
  <c r="D221" i="6"/>
  <c r="D249" i="6"/>
  <c r="E221" i="6"/>
  <c r="E249" i="6" s="1"/>
  <c r="F221" i="6"/>
  <c r="C222" i="6"/>
  <c r="D222" i="6"/>
  <c r="D223" i="6" s="1"/>
  <c r="E222" i="6"/>
  <c r="F222" i="6"/>
  <c r="F223" i="6" s="1"/>
  <c r="F248" i="6"/>
  <c r="C224" i="6"/>
  <c r="D224" i="6"/>
  <c r="E224" i="6"/>
  <c r="F224" i="6"/>
  <c r="C227" i="6"/>
  <c r="D227" i="6"/>
  <c r="D251" i="6" s="1"/>
  <c r="D257" i="6" s="1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E236" i="6" s="1"/>
  <c r="E259" i="6" s="1"/>
  <c r="F234" i="6"/>
  <c r="C235" i="6"/>
  <c r="D235" i="6"/>
  <c r="E235" i="6"/>
  <c r="F235" i="6"/>
  <c r="F236" i="6" s="1"/>
  <c r="F259" i="6" s="1"/>
  <c r="C236" i="6"/>
  <c r="C237" i="6"/>
  <c r="D237" i="6"/>
  <c r="D239" i="6" s="1"/>
  <c r="D215" i="6" s="1"/>
  <c r="G215" i="6" s="1"/>
  <c r="E237" i="6"/>
  <c r="E239" i="6" s="1"/>
  <c r="E215" i="6" s="1"/>
  <c r="F237" i="6"/>
  <c r="C238" i="6"/>
  <c r="C239" i="6" s="1"/>
  <c r="C215" i="6" s="1"/>
  <c r="D238" i="6"/>
  <c r="E238" i="6"/>
  <c r="F238" i="6"/>
  <c r="F239" i="6" s="1"/>
  <c r="F215" i="6" s="1"/>
  <c r="C240" i="6"/>
  <c r="D240" i="6"/>
  <c r="E240" i="6"/>
  <c r="F240" i="6"/>
  <c r="C241" i="6"/>
  <c r="D241" i="6"/>
  <c r="E241" i="6"/>
  <c r="F241" i="6"/>
  <c r="G249" i="6"/>
  <c r="F250" i="6"/>
  <c r="G250" i="6"/>
  <c r="G251" i="6"/>
  <c r="G252" i="6"/>
  <c r="C253" i="6"/>
  <c r="C256" i="6" s="1"/>
  <c r="G253" i="6"/>
  <c r="G254" i="6"/>
  <c r="G255" i="6"/>
  <c r="G256" i="6"/>
  <c r="G257" i="6"/>
  <c r="G258" i="6"/>
  <c r="C259" i="6"/>
  <c r="G259" i="6"/>
  <c r="C265" i="6"/>
  <c r="D265" i="6"/>
  <c r="D274" i="6" s="1"/>
  <c r="G274" i="6" s="1"/>
  <c r="E265" i="6"/>
  <c r="E275" i="6" s="1"/>
  <c r="F265" i="6"/>
  <c r="C266" i="6"/>
  <c r="C270" i="6" s="1"/>
  <c r="D266" i="6"/>
  <c r="E266" i="6"/>
  <c r="F266" i="6"/>
  <c r="C267" i="6"/>
  <c r="D267" i="6"/>
  <c r="E267" i="6"/>
  <c r="F267" i="6"/>
  <c r="F277" i="6" s="1"/>
  <c r="C268" i="6"/>
  <c r="C271" i="6" s="1"/>
  <c r="D268" i="6"/>
  <c r="G268" i="6" s="1"/>
  <c r="E268" i="6"/>
  <c r="F268" i="6"/>
  <c r="F271" i="6" s="1"/>
  <c r="C269" i="6"/>
  <c r="C276" i="6"/>
  <c r="D269" i="6"/>
  <c r="G269" i="6" s="1"/>
  <c r="E269" i="6"/>
  <c r="F269" i="6"/>
  <c r="F276" i="6" s="1"/>
  <c r="G273" i="6"/>
  <c r="C274" i="6"/>
  <c r="E274" i="6"/>
  <c r="C275" i="6"/>
  <c r="E278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D270" i="6"/>
  <c r="E248" i="6"/>
  <c r="E254" i="6"/>
  <c r="E279" i="6" s="1"/>
  <c r="G275" i="6"/>
  <c r="D254" i="6"/>
  <c r="D279" i="6" s="1"/>
  <c r="E251" i="6"/>
  <c r="D278" i="6"/>
  <c r="D275" i="6"/>
  <c r="C254" i="6"/>
  <c r="C279" i="6" s="1"/>
  <c r="C251" i="6"/>
  <c r="F242" i="6" l="1"/>
  <c r="E276" i="6"/>
  <c r="F254" i="6"/>
  <c r="G267" i="6"/>
  <c r="C280" i="6"/>
  <c r="D242" i="6"/>
  <c r="E242" i="6"/>
  <c r="D236" i="6"/>
  <c r="D259" i="6" s="1"/>
  <c r="E250" i="6"/>
  <c r="E252" i="6" s="1"/>
  <c r="G221" i="6"/>
  <c r="G200" i="6"/>
  <c r="G192" i="6"/>
  <c r="I203" i="3"/>
  <c r="G266" i="6"/>
  <c r="G270" i="6" s="1"/>
  <c r="G265" i="6"/>
  <c r="C199" i="6"/>
  <c r="D199" i="6"/>
  <c r="G199" i="6" s="1"/>
  <c r="D250" i="6"/>
  <c r="D252" i="6" s="1"/>
  <c r="E223" i="6"/>
  <c r="C223" i="6"/>
  <c r="D248" i="6"/>
  <c r="G216" i="6"/>
  <c r="G214" i="6"/>
  <c r="G197" i="6"/>
  <c r="G196" i="6"/>
  <c r="E257" i="6"/>
  <c r="G271" i="6"/>
  <c r="E277" i="6"/>
  <c r="C242" i="6"/>
  <c r="C250" i="6"/>
  <c r="G191" i="6"/>
  <c r="I244" i="3"/>
  <c r="I243" i="3" s="1"/>
  <c r="I188" i="3"/>
  <c r="C243" i="6"/>
  <c r="C244" i="6"/>
  <c r="C225" i="6"/>
  <c r="C226" i="6" s="1"/>
  <c r="C252" i="6"/>
  <c r="C255" i="6"/>
  <c r="C277" i="6"/>
  <c r="G248" i="6"/>
  <c r="D277" i="6"/>
  <c r="F243" i="6"/>
  <c r="F244" i="6"/>
  <c r="C257" i="6"/>
  <c r="D244" i="6"/>
  <c r="D243" i="6"/>
  <c r="D225" i="6"/>
  <c r="D226" i="6" s="1"/>
  <c r="E244" i="6"/>
  <c r="E243" i="6"/>
  <c r="E225" i="6"/>
  <c r="E226" i="6" s="1"/>
  <c r="F225" i="6"/>
  <c r="D253" i="6"/>
  <c r="G222" i="6"/>
  <c r="G223" i="6" s="1"/>
  <c r="F278" i="6"/>
  <c r="D276" i="6"/>
  <c r="D271" i="6"/>
  <c r="F249" i="6"/>
  <c r="E271" i="6"/>
  <c r="E270" i="6"/>
  <c r="F251" i="6"/>
  <c r="F257" i="6" s="1"/>
  <c r="F279" i="6"/>
  <c r="F253" i="6"/>
  <c r="C278" i="6"/>
  <c r="C198" i="6"/>
  <c r="F270" i="6"/>
  <c r="E253" i="6"/>
  <c r="C249" i="6"/>
  <c r="I198" i="3" l="1"/>
  <c r="I196" i="3"/>
  <c r="I47" i="3"/>
  <c r="I38" i="3" s="1"/>
  <c r="I187" i="3"/>
  <c r="F256" i="6"/>
  <c r="F280" i="6" s="1"/>
  <c r="F255" i="6"/>
  <c r="E256" i="6"/>
  <c r="E280" i="6" s="1"/>
  <c r="E255" i="6"/>
  <c r="F252" i="6"/>
  <c r="D256" i="6"/>
  <c r="D280" i="6" s="1"/>
  <c r="D255" i="6"/>
  <c r="I185" i="3" l="1"/>
  <c r="I242" i="3" s="1"/>
  <c r="I197" i="3" l="1"/>
  <c r="I236" i="3" l="1"/>
  <c r="I382" i="3"/>
  <c r="I375" i="3" s="1"/>
  <c r="I374" i="3" s="1"/>
  <c r="I373" i="3"/>
  <c r="I235" i="3" l="1"/>
  <c r="I247" i="3" l="1"/>
  <c r="I246" i="3" s="1"/>
  <c r="I250" i="3" s="1"/>
  <c r="I252" i="3" l="1"/>
  <c r="I251" i="3"/>
</calcChain>
</file>

<file path=xl/sharedStrings.xml><?xml version="1.0" encoding="utf-8"?>
<sst xmlns="http://schemas.openxmlformats.org/spreadsheetml/2006/main" count="2015" uniqueCount="1130">
  <si>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</si>
  <si>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</si>
  <si>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</si>
  <si>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</si>
  <si>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</si>
  <si>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</si>
  <si>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</si>
  <si>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</si>
  <si>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</si>
  <si>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</si>
  <si>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</si>
  <si>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</si>
  <si>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</si>
  <si>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</si>
  <si>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</si>
  <si>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</si>
  <si>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</si>
  <si>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</si>
  <si>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</si>
  <si>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</si>
  <si>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</si>
  <si>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</si>
  <si>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</si>
  <si>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</si>
  <si>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</si>
  <si>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</si>
  <si>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</si>
  <si>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</si>
  <si>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</si>
  <si>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</si>
  <si>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</si>
  <si>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</si>
  <si>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</si>
  <si>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</si>
  <si>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</si>
  <si>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</si>
  <si>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</si>
  <si>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</si>
  <si>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</si>
  <si>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</si>
  <si>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</si>
  <si>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</si>
  <si>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</si>
  <si>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</si>
  <si>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</si>
  <si>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</si>
  <si>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</si>
  <si>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</si>
  <si>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</si>
  <si>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</si>
  <si>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</si>
  <si>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</si>
  <si>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</si>
  <si>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</si>
  <si>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</si>
  <si>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</si>
  <si>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</si>
  <si>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</si>
  <si>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</si>
  <si>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</si>
  <si>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</si>
  <si>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</si>
  <si>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</si>
  <si>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</si>
  <si>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</si>
  <si>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</si>
  <si>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</si>
  <si>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</si>
  <si>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</si>
  <si>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</si>
  <si>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</si>
  <si>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</si>
  <si>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</si>
  <si>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</si>
  <si>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</si>
  <si>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</si>
  <si>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</si>
  <si>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</si>
  <si>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</si>
  <si>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</si>
  <si>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</si>
  <si>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</si>
  <si>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</si>
  <si>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</si>
  <si>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</si>
  <si>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</si>
  <si>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</si>
  <si>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</si>
  <si>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</si>
  <si>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</si>
  <si>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</si>
  <si>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</si>
  <si>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</si>
  <si>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</si>
  <si>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</si>
  <si>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</si>
  <si>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</si>
  <si>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</si>
  <si>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</si>
  <si>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</si>
  <si>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</si>
  <si>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</si>
  <si>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</si>
  <si>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</si>
  <si>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</si>
  <si>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</si>
  <si>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</si>
  <si>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</si>
  <si>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</si>
  <si>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</si>
  <si>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</si>
  <si>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</si>
  <si>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</si>
  <si>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</si>
  <si>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</si>
  <si>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</si>
  <si>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</si>
  <si>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</si>
  <si>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</si>
  <si>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</si>
  <si>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</si>
  <si>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</si>
  <si>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</si>
  <si>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</si>
  <si>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</si>
  <si>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</si>
  <si>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</si>
  <si>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</si>
  <si>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</si>
  <si>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</si>
  <si>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</si>
  <si>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</si>
  <si>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</si>
  <si>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</si>
  <si>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</si>
  <si>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</si>
  <si>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</si>
  <si>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</si>
  <si>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</si>
  <si>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Форма № ___ Финансовый план субъекта электроэнергетики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</si>
  <si>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</si>
  <si>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</si>
  <si>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</si>
  <si>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</si>
  <si>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</si>
  <si>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</si>
  <si>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</si>
  <si>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</si>
  <si>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</si>
  <si>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</si>
  <si>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</si>
  <si>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</si>
  <si>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</si>
  <si>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</si>
  <si>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</si>
  <si>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</si>
  <si>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</si>
  <si>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</si>
  <si>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</si>
  <si>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</si>
  <si>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</si>
  <si>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</si>
  <si>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</si>
  <si>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</si>
  <si>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</si>
  <si>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</si>
  <si>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</si>
  <si>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</si>
  <si>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</si>
  <si>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</si>
  <si>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</si>
  <si>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</si>
  <si>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</si>
  <si>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</si>
  <si>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</si>
  <si>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</si>
  <si>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</si>
  <si>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</si>
  <si>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</si>
  <si>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</si>
  <si>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</si>
  <si>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</si>
  <si>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</si>
  <si>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</si>
  <si>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</si>
  <si>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</si>
  <si>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</si>
  <si>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</si>
  <si>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</si>
  <si>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</si>
  <si>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</si>
  <si>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</si>
  <si>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</si>
  <si>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</si>
  <si>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</si>
  <si>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</si>
  <si>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</si>
  <si>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</si>
  <si>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</si>
  <si>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</si>
  <si>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</si>
  <si>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</si>
  <si>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</si>
  <si>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</si>
  <si>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</si>
  <si>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</si>
  <si>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</si>
  <si>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</si>
  <si>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</si>
  <si>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</si>
  <si>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</si>
  <si>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</si>
  <si>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</si>
  <si>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</si>
  <si>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</si>
  <si>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</si>
  <si>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</si>
  <si>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</si>
  <si>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</si>
  <si>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</si>
  <si>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</si>
  <si>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</si>
  <si>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</si>
  <si>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</si>
  <si>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</si>
  <si>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</si>
  <si>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</si>
  <si>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</si>
  <si>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</si>
  <si>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</si>
  <si>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</si>
  <si>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</si>
  <si>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</si>
  <si>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</si>
  <si>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</si>
  <si>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</si>
  <si>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</si>
  <si>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</si>
  <si>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</si>
  <si>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</si>
  <si>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</si>
  <si>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</si>
  <si>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</si>
  <si>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</si>
  <si>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</si>
  <si>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</si>
  <si>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</si>
  <si>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</si>
  <si>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</si>
  <si>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</si>
  <si>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</si>
  <si>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</si>
  <si>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</si>
  <si>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</si>
  <si>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</si>
  <si>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</si>
  <si>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</si>
  <si>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</si>
  <si>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</si>
  <si>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</si>
  <si>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</si>
  <si>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</si>
  <si>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</si>
  <si>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</si>
  <si>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</si>
  <si>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</si>
  <si>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</si>
  <si>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</si>
  <si>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</si>
  <si>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</si>
  <si>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</si>
  <si>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</si>
  <si>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</si>
  <si>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</si>
  <si>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</si>
  <si>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</si>
  <si>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</si>
  <si>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</si>
  <si>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</si>
  <si>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</si>
  <si>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</si>
  <si>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</si>
  <si>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</si>
  <si>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</si>
  <si>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</si>
  <si>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</si>
  <si>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</si>
  <si>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</si>
  <si>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</si>
  <si>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</si>
  <si>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</si>
  <si>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</si>
  <si>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</si>
  <si>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</si>
  <si>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</si>
  <si>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</si>
  <si>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</si>
  <si>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</si>
  <si>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</si>
  <si>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</si>
  <si>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</si>
  <si>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</si>
  <si>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</si>
  <si>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</si>
  <si>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</si>
  <si>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</si>
  <si>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</si>
  <si>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</si>
  <si>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</si>
  <si>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</si>
  <si>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</si>
  <si>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</si>
  <si>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</si>
  <si>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</si>
  <si>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</si>
  <si>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</si>
  <si>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</si>
  <si>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</si>
  <si>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</si>
  <si>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</si>
  <si>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</si>
  <si>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</si>
  <si>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</si>
  <si>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</si>
  <si>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</si>
  <si>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</si>
  <si>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</si>
  <si>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</si>
  <si>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</si>
  <si>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</si>
  <si>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</si>
  <si>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</si>
  <si>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</si>
  <si>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</si>
  <si>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</si>
  <si>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</si>
  <si>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</si>
  <si>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</si>
  <si>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</si>
  <si>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</si>
  <si>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</si>
  <si>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</si>
  <si>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</si>
  <si>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</si>
  <si>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</si>
  <si>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</si>
  <si>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</si>
  <si>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</si>
  <si>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</si>
  <si>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</si>
  <si>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</si>
  <si>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</si>
  <si>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</si>
  <si>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</si>
  <si>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</si>
  <si>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</si>
  <si>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</si>
  <si>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</si>
  <si>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</si>
  <si>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</si>
  <si>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</si>
  <si>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</si>
  <si>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</si>
  <si>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</si>
  <si>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</si>
  <si>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</si>
  <si>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</si>
  <si>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</si>
  <si>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</si>
  <si>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</si>
  <si>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</si>
  <si>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</si>
  <si>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</si>
  <si>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</si>
  <si>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</si>
  <si>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</si>
  <si>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</si>
  <si>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</si>
  <si>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</si>
  <si>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</si>
  <si>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</si>
  <si>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</si>
  <si>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</si>
  <si>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</si>
  <si>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</si>
  <si>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</si>
  <si>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</si>
  <si>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</si>
  <si>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</si>
  <si>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</si>
  <si>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</si>
  <si>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</si>
  <si>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</si>
  <si>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</si>
  <si>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</si>
  <si>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</si>
  <si>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</si>
  <si>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</si>
  <si>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</si>
  <si>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</si>
  <si>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</si>
  <si>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</si>
  <si>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</si>
  <si>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</si>
  <si>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</si>
  <si>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</si>
  <si>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</si>
  <si>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</si>
  <si>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</si>
  <si>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</si>
  <si>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</si>
  <si>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</si>
  <si>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</si>
  <si>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</si>
  <si>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</si>
  <si>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</si>
  <si>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</si>
  <si>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</si>
  <si>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</si>
  <si>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</si>
  <si>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</si>
  <si>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</si>
  <si>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</si>
  <si>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</si>
  <si>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</si>
  <si>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</si>
  <si>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</si>
  <si>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</si>
  <si>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</si>
  <si>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</si>
  <si>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</si>
  <si>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</si>
  <si>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</si>
  <si>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</si>
  <si>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</si>
  <si>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</si>
  <si>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</si>
  <si>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</si>
  <si>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</si>
  <si>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</si>
  <si>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</si>
  <si>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</si>
  <si>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</si>
  <si>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</si>
  <si>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</si>
  <si>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</si>
  <si>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</si>
  <si>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</si>
  <si>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</si>
  <si>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</si>
  <si>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</si>
  <si>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</si>
  <si>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</si>
  <si>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</si>
  <si>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</si>
  <si>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</si>
  <si>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</si>
  <si>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</si>
  <si>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</si>
  <si>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</si>
  <si>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</si>
  <si>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</si>
  <si>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</si>
  <si>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</si>
  <si>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</si>
  <si>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</si>
  <si>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</si>
  <si>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</si>
  <si>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</si>
  <si>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</si>
  <si>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</si>
  <si>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</si>
  <si>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</si>
  <si>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</si>
  <si>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</si>
  <si>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</si>
  <si>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</si>
  <si>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</si>
  <si>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</si>
  <si>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</si>
  <si>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</si>
  <si>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</si>
  <si>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</si>
  <si>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</si>
  <si>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</si>
  <si>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</si>
  <si>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</si>
  <si>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</si>
  <si>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</si>
  <si>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</si>
  <si>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</si>
  <si>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</si>
  <si>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</si>
  <si>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</si>
  <si>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</si>
  <si>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</si>
  <si>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</si>
  <si>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</si>
  <si>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</si>
  <si>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</si>
  <si>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</si>
  <si>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</si>
  <si>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</si>
  <si>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</si>
  <si>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</si>
  <si>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</si>
  <si>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</si>
  <si>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</si>
  <si>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</si>
  <si>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</si>
  <si>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</si>
  <si>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</si>
  <si>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</si>
  <si>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</si>
  <si>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</si>
  <si>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</si>
  <si>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</si>
  <si>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</si>
  <si>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</si>
  <si>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</si>
  <si>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</si>
  <si>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</si>
  <si>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</si>
  <si>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</si>
  <si>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</si>
  <si>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</si>
  <si>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</si>
  <si>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</si>
  <si>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</si>
  <si>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</si>
  <si>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</si>
  <si>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</si>
  <si>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</si>
  <si>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</si>
  <si>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</si>
  <si>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</si>
  <si>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</si>
  <si>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</si>
  <si>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</si>
  <si>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</si>
  <si>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</si>
  <si>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</si>
  <si>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</si>
  <si>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</si>
  <si>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</si>
  <si>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</si>
  <si>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</si>
  <si>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</si>
  <si>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</si>
  <si>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</si>
  <si>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</si>
  <si>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</si>
  <si>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</si>
  <si>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</si>
  <si>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</si>
  <si>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</si>
  <si>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</si>
  <si>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</si>
  <si>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</si>
  <si>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</si>
  <si>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</si>
  <si>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</si>
  <si>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</si>
  <si>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</si>
  <si>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</si>
  <si>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</si>
  <si>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</si>
  <si>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</si>
  <si>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</si>
  <si>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</si>
  <si>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</si>
  <si>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</si>
  <si>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</si>
  <si>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</si>
  <si>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</si>
  <si>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</si>
  <si>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</si>
  <si>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</si>
  <si>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</si>
  <si>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</si>
  <si>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</si>
  <si>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</si>
  <si>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</si>
  <si>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</si>
  <si>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</si>
  <si>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</si>
  <si>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</si>
  <si>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</si>
  <si>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</si>
  <si>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</si>
  <si>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</si>
  <si>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</si>
  <si>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</si>
  <si>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</si>
  <si>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</si>
  <si>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</si>
  <si>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</si>
  <si>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</si>
  <si>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</si>
  <si>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</si>
  <si>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</si>
  <si>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</si>
  <si>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</si>
  <si>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</si>
  <si>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</si>
  <si>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</si>
  <si>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</si>
  <si>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</si>
  <si>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</si>
  <si>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</si>
  <si>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</si>
  <si>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</si>
  <si>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</si>
  <si>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</si>
  <si>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</si>
  <si>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</si>
  <si>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</si>
  <si>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</si>
  <si>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</si>
  <si>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</si>
  <si>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</si>
  <si>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</si>
  <si>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</si>
  <si>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</si>
  <si>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</si>
  <si>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</si>
  <si>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</si>
  <si>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</si>
  <si>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</si>
  <si>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</si>
  <si>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</si>
  <si>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</si>
  <si>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</si>
  <si>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</si>
  <si>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</si>
  <si>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</si>
  <si>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</si>
  <si>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</si>
  <si>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</si>
  <si>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</si>
  <si>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</si>
  <si>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</si>
  <si>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</si>
  <si>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</si>
  <si>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</si>
  <si>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</si>
  <si>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</si>
  <si>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</si>
  <si>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</si>
  <si>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</si>
  <si>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</si>
  <si>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</si>
  <si>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</si>
  <si>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</si>
  <si>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</si>
  <si>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</si>
  <si>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</si>
  <si>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</si>
  <si>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</si>
  <si>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</si>
  <si>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</si>
  <si>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</si>
  <si>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</si>
  <si>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</si>
  <si>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</si>
  <si>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</si>
  <si>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</si>
  <si>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</si>
  <si>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</si>
  <si>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</si>
  <si>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</si>
  <si>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</si>
  <si>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</si>
  <si>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</si>
  <si>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</si>
  <si>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</si>
  <si>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</si>
  <si>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</si>
  <si>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</si>
  <si>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</si>
  <si>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</si>
  <si>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</si>
  <si>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</si>
  <si>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</si>
  <si>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</si>
  <si>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</si>
  <si>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</si>
  <si>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</si>
  <si>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</si>
  <si>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</si>
  <si>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</si>
  <si>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</si>
  <si>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</si>
  <si>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</si>
  <si>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</si>
  <si>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</si>
  <si>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</si>
  <si>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</si>
  <si>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</si>
  <si>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</si>
  <si>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</si>
  <si>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</si>
  <si>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</si>
  <si>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</si>
  <si>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</si>
  <si>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</si>
  <si>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</si>
  <si>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</si>
  <si>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</si>
  <si>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</si>
  <si>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</si>
  <si>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</si>
  <si>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</si>
  <si>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</si>
  <si>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</si>
  <si>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</si>
  <si>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</si>
  <si>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</si>
  <si>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</si>
  <si>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</si>
  <si>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</si>
  <si>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</si>
  <si>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</si>
  <si>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</si>
  <si>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</si>
  <si>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</si>
  <si>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</si>
  <si>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</si>
  <si>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</si>
  <si>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</si>
  <si>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</si>
  <si>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</si>
  <si>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</si>
  <si>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</si>
  <si>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</si>
  <si>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</si>
  <si>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</si>
  <si>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</si>
  <si>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</si>
  <si>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</si>
  <si>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</si>
  <si>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</si>
  <si>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</si>
  <si>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</si>
  <si>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</si>
  <si>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</si>
  <si>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</si>
  <si>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</si>
  <si>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</si>
  <si>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</si>
  <si>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</si>
  <si>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</si>
  <si>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</si>
  <si>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</si>
  <si>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</si>
  <si>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</si>
  <si>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</si>
  <si>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</si>
  <si>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</si>
  <si>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Утвержденные плановые значения показателей приведены в соответствии с__________________________________________________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</si>
  <si>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</si>
  <si>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</si>
  <si>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</si>
  <si>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</si>
  <si>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</si>
  <si>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</si>
  <si>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</si>
  <si>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</si>
  <si>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</si>
  <si>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</si>
  <si>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</si>
  <si>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</si>
  <si>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</si>
  <si>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</si>
  <si>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</si>
  <si>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</si>
  <si>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</si>
  <si>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</si>
  <si>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</si>
  <si>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</si>
  <si>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</si>
  <si>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</si>
  <si>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</si>
  <si>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</si>
  <si>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</si>
  <si>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</si>
  <si>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</si>
  <si>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</si>
  <si>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</si>
  <si>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</si>
  <si>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</si>
  <si>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</si>
  <si>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</si>
  <si>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</si>
  <si>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</si>
  <si>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</si>
  <si>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</si>
  <si>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</si>
  <si>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</si>
  <si>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</si>
  <si>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</si>
  <si>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</si>
  <si>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</si>
  <si>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</si>
  <si>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</si>
  <si>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</si>
  <si>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</si>
  <si>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</si>
  <si>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</si>
  <si>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</si>
  <si>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</si>
  <si>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</si>
  <si>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</si>
  <si>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</si>
  <si>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</si>
  <si>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</si>
  <si>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</si>
  <si>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</si>
  <si>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</si>
  <si>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</si>
  <si>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</si>
  <si>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</si>
  <si>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</si>
  <si>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</si>
  <si>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</si>
  <si>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</si>
  <si>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</si>
  <si>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</si>
  <si>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</si>
  <si>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</si>
  <si>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</si>
  <si>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</si>
  <si>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</si>
  <si>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</si>
  <si>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</si>
  <si>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</si>
  <si>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</si>
  <si>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</si>
  <si>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</si>
  <si>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</si>
  <si>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</si>
  <si>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</si>
  <si>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</si>
  <si>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</si>
  <si>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</si>
  <si>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</si>
  <si>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</si>
  <si>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</si>
  <si>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</si>
  <si>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</si>
  <si>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</si>
  <si>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</si>
  <si>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</si>
  <si>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</si>
  <si>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</si>
  <si>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</si>
  <si>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</si>
  <si>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</si>
  <si>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</si>
  <si>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</si>
  <si>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</si>
  <si>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</si>
  <si>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</si>
  <si>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</si>
  <si>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</si>
  <si>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</si>
  <si>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</si>
  <si>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</si>
  <si>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</si>
  <si>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</si>
  <si>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</si>
  <si>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</si>
  <si>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</si>
  <si>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</si>
  <si>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</si>
  <si>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</si>
  <si>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</si>
  <si>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</si>
  <si>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</si>
  <si>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</si>
  <si>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</si>
  <si>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</si>
  <si>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</si>
  <si>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</si>
  <si>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</si>
  <si>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</si>
  <si>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</si>
  <si>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</si>
  <si>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</si>
  <si>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</si>
  <si>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</si>
  <si>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</si>
  <si>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</si>
  <si>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</si>
  <si>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</si>
  <si>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</si>
  <si>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</si>
  <si>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</si>
  <si>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</si>
  <si>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</si>
  <si>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</si>
  <si>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</si>
  <si>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</si>
  <si>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</si>
  <si>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</si>
  <si>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</si>
  <si>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</si>
  <si>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</si>
  <si>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</si>
  <si>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</si>
  <si>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</si>
  <si>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</si>
  <si>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</si>
  <si>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</si>
  <si>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</si>
  <si>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</si>
  <si>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</si>
  <si>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</si>
  <si>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</si>
  <si>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</si>
  <si>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</si>
  <si>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</si>
  <si>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</si>
  <si>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</si>
  <si>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</si>
  <si>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</si>
  <si>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</si>
  <si>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</si>
  <si>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</si>
  <si>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</si>
  <si>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</si>
  <si>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</si>
  <si>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</si>
  <si>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</si>
  <si>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</si>
  <si>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</si>
  <si>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</si>
  <si>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</si>
  <si>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</si>
  <si>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</si>
  <si>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</si>
  <si>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</si>
  <si>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</si>
  <si>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</si>
  <si>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</si>
  <si>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</si>
  <si>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</si>
  <si>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</si>
  <si>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</si>
  <si>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</si>
  <si>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</si>
  <si>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</si>
  <si>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</si>
  <si>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</si>
  <si>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</si>
  <si>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</si>
  <si>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</si>
  <si>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</si>
  <si>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</si>
  <si>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</si>
  <si>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</si>
  <si>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</si>
  <si>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</si>
  <si>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</si>
  <si>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</si>
  <si>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</si>
  <si>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</si>
  <si>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</si>
  <si>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</si>
  <si>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</si>
  <si>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</si>
  <si>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</si>
  <si>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</si>
  <si>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</si>
  <si>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</si>
  <si>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</si>
  <si>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</si>
  <si>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</si>
  <si>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</si>
  <si>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</si>
  <si>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</si>
  <si>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</si>
  <si>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</si>
  <si>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</si>
  <si>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</si>
  <si>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</si>
  <si>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</si>
  <si>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</si>
  <si>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</si>
  <si>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</si>
  <si>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</si>
  <si>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</si>
  <si>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</si>
  <si>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</si>
  <si>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</si>
  <si>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</si>
  <si>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</si>
  <si>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</si>
  <si>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</si>
  <si>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</si>
  <si>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</si>
  <si>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</si>
  <si>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</si>
  <si>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</si>
  <si>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</si>
  <si>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</si>
  <si>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</si>
  <si>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</si>
  <si>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</si>
  <si>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</si>
  <si>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</si>
  <si>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</si>
  <si>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</si>
  <si>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</si>
  <si>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</si>
  <si>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</si>
  <si>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</si>
  <si>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</si>
  <si>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</si>
  <si>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</si>
  <si>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</si>
  <si>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</si>
  <si>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</si>
  <si>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</si>
  <si>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</si>
  <si>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</si>
  <si>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</si>
  <si>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</si>
  <si>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</si>
  <si>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</si>
  <si>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</si>
  <si>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</si>
  <si>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</si>
  <si>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</si>
  <si>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</si>
  <si>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</si>
  <si>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</si>
  <si>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</si>
  <si>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</si>
  <si>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</si>
  <si>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</si>
  <si>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</si>
  <si>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</si>
  <si>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</si>
  <si>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</si>
  <si>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</si>
  <si>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</si>
  <si>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</si>
  <si>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</si>
  <si>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</si>
  <si>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</si>
  <si>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</si>
  <si>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</si>
  <si>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</si>
  <si>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</si>
  <si>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</si>
  <si>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</si>
  <si>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</si>
  <si>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</si>
  <si>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</si>
  <si>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</si>
  <si>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</si>
  <si>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</si>
  <si>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</si>
  <si>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</si>
  <si>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</si>
  <si>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</si>
  <si>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</si>
  <si>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</si>
  <si>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</si>
  <si>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</si>
  <si>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</si>
  <si>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</si>
  <si>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</si>
  <si>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</si>
  <si>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</si>
  <si>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</si>
  <si>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</si>
  <si>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</si>
  <si>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</si>
  <si>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</si>
  <si>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</si>
  <si>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</si>
  <si>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</si>
  <si>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</si>
  <si>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</si>
  <si>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</si>
  <si>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</si>
  <si>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</si>
  <si>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</si>
  <si>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</si>
  <si>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</si>
  <si>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</si>
  <si>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</si>
  <si>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</si>
  <si>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</si>
  <si>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</si>
  <si>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</si>
  <si>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</si>
  <si>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</si>
  <si>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</si>
  <si>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</si>
  <si>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</si>
  <si>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</si>
  <si>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</si>
  <si>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</si>
  <si>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</si>
  <si>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</si>
  <si>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</si>
  <si>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</si>
  <si>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</si>
  <si>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</si>
  <si>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</si>
  <si>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</si>
  <si>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</si>
  <si>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</si>
  <si>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</si>
  <si>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</si>
  <si>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</si>
  <si>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</si>
  <si>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</si>
  <si>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</si>
  <si>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</si>
  <si>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r>
      <t xml:space="preserve">Субъект Российской Федерации: </t>
    </r>
    <r>
      <rPr>
        <b/>
        <sz val="14"/>
        <color indexed="8"/>
        <rFont val="Times New Roman"/>
        <family val="1"/>
        <charset val="204"/>
      </rPr>
      <t>Ханты-Мансийский автономный округ - Югра АО</t>
    </r>
  </si>
  <si>
    <t>План</t>
  </si>
  <si>
    <r>
      <t xml:space="preserve">Инвестиционная программа </t>
    </r>
    <r>
      <rPr>
        <b/>
        <sz val="14"/>
        <color indexed="8"/>
        <rFont val="Times New Roman"/>
        <family val="1"/>
        <charset val="204"/>
      </rPr>
      <t>АО "Югорская территориальная энергетическая компания"</t>
    </r>
  </si>
  <si>
    <r>
      <t xml:space="preserve">Год раскрытия (предоставления) информации:  </t>
    </r>
    <r>
      <rPr>
        <b/>
        <sz val="14"/>
        <color indexed="8"/>
        <rFont val="Times New Roman"/>
        <family val="1"/>
        <charset val="204"/>
      </rPr>
      <t>2022 год</t>
    </r>
  </si>
  <si>
    <t>4</t>
  </si>
  <si>
    <t>5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</si>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</sst>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8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70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71" fillId="0" borderId="0"/>
    <xf numFmtId="0" fontId="1" fillId="0" borderId="0"/>
    <xf numFmtId="0" fontId="7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2" fillId="0" borderId="0"/>
    <xf numFmtId="0" fontId="70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32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8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8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8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8" fontId="29" fillId="24" borderId="10" xfId="0" applyNumberFormat="1" applyFont="1" applyFill="1" applyBorder="1" applyProtection="1"/>
    <xf numFmtId="168" fontId="29" fillId="24" borderId="12" xfId="0" applyNumberFormat="1" applyFont="1" applyFill="1" applyBorder="1" applyProtection="1"/>
    <xf numFmtId="168" fontId="29" fillId="24" borderId="11" xfId="0" applyNumberFormat="1" applyFont="1" applyFill="1" applyBorder="1" applyProtection="1"/>
    <xf numFmtId="168" fontId="29" fillId="24" borderId="11" xfId="0" applyNumberFormat="1" applyFont="1" applyFill="1" applyBorder="1" applyAlignment="1" applyProtection="1">
      <alignment vertical="center"/>
    </xf>
    <xf numFmtId="168" fontId="29" fillId="24" borderId="15" xfId="0" applyNumberFormat="1" applyFont="1" applyFill="1" applyBorder="1" applyProtection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8" fontId="29" fillId="25" borderId="12" xfId="0" applyNumberFormat="1" applyFont="1" applyFill="1" applyBorder="1" applyAlignment="1" applyProtection="1">
      <alignment horizontal="center"/>
    </xf>
    <xf numFmtId="168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8" fontId="29" fillId="26" borderId="12" xfId="0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8" fontId="29" fillId="25" borderId="12" xfId="0" applyNumberFormat="1" applyFont="1" applyFill="1" applyBorder="1" applyAlignment="1" applyProtection="1">
      <alignment horizontal="center" vertical="center"/>
    </xf>
    <xf numFmtId="168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8" fontId="29" fillId="25" borderId="11" xfId="78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8" fontId="29" fillId="27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 applyProtection="1"/>
    <xf numFmtId="0" fontId="49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 applyProtection="1">
      <alignment vertical="center"/>
    </xf>
    <xf numFmtId="168" fontId="29" fillId="24" borderId="13" xfId="0" applyNumberFormat="1" applyFont="1" applyFill="1" applyBorder="1" applyAlignment="1" applyProtection="1">
      <alignment vertical="center"/>
    </xf>
    <xf numFmtId="168" fontId="29" fillId="24" borderId="14" xfId="0" applyNumberFormat="1" applyFont="1" applyFill="1" applyBorder="1" applyProtection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8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8" borderId="14" xfId="78" applyNumberFormat="1" applyFont="1" applyFill="1" applyBorder="1" applyAlignment="1" applyProtection="1">
      <alignment horizontal="right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5" borderId="12" xfId="0" applyNumberFormat="1" applyFont="1" applyFill="1" applyBorder="1" applyAlignment="1" applyProtection="1">
      <alignment vertical="center"/>
      <protection locked="0"/>
    </xf>
    <xf numFmtId="168" fontId="29" fillId="25" borderId="11" xfId="78" applyNumberFormat="1" applyFont="1" applyFill="1" applyBorder="1" applyAlignment="1" applyProtection="1">
      <alignment horizontal="right"/>
    </xf>
    <xf numFmtId="168" fontId="29" fillId="26" borderId="11" xfId="78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right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2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2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5" borderId="19" xfId="72" applyFont="1" applyFill="1" applyBorder="1" applyAlignment="1">
      <alignment horizontal="right" vertical="center"/>
    </xf>
    <xf numFmtId="2" fontId="1" fillId="25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5" borderId="19" xfId="0" applyNumberFormat="1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5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5" fontId="2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9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70" fontId="33" fillId="0" borderId="19" xfId="0" applyNumberFormat="1" applyFont="1" applyFill="1" applyBorder="1" applyAlignment="1">
      <alignment horizontal="center" vertical="center"/>
    </xf>
    <xf numFmtId="170" fontId="35" fillId="0" borderId="19" xfId="0" applyNumberFormat="1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8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8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5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24" borderId="0" xfId="56" applyFont="1" applyFill="1" applyAlignment="1">
      <alignment horizontal="center" vertical="center"/>
    </xf>
    <xf numFmtId="172" fontId="60" fillId="24" borderId="0" xfId="77" applyNumberFormat="1" applyFont="1" applyFill="1" applyAlignment="1">
      <alignment horizontal="center" vertical="center"/>
    </xf>
    <xf numFmtId="173" fontId="60" fillId="24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24" borderId="0" xfId="56" applyFont="1" applyFill="1" applyAlignment="1">
      <alignment horizontal="center" vertical="center"/>
    </xf>
    <xf numFmtId="172" fontId="62" fillId="24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60" fillId="24" borderId="0" xfId="56" applyFont="1" applyFill="1" applyAlignment="1">
      <alignment horizontal="right" vertical="center"/>
    </xf>
    <xf numFmtId="172" fontId="60" fillId="24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5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49" fontId="27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/>
    <xf numFmtId="49" fontId="27" fillId="31" borderId="0" xfId="43" applyNumberFormat="1" applyFont="1" applyFill="1" applyAlignment="1">
      <alignment horizontal="center" vertical="center"/>
    </xf>
    <xf numFmtId="0" fontId="1" fillId="31" borderId="0" xfId="43" applyFont="1" applyFill="1" applyAlignment="1">
      <alignment wrapText="1"/>
    </xf>
    <xf numFmtId="0" fontId="27" fillId="31" borderId="0" xfId="43" applyFont="1" applyFill="1" applyAlignment="1">
      <alignment horizontal="center" vertical="center" wrapText="1"/>
    </xf>
    <xf numFmtId="0" fontId="1" fillId="31" borderId="0" xfId="43" applyFont="1" applyFill="1"/>
    <xf numFmtId="0" fontId="68" fillId="31" borderId="0" xfId="0" applyFont="1" applyFill="1" applyAlignment="1">
      <alignment vertical="center"/>
    </xf>
    <xf numFmtId="0" fontId="69" fillId="31" borderId="0" xfId="0" applyFont="1" applyFill="1" applyAlignment="1">
      <alignment horizontal="right" vertical="top"/>
    </xf>
    <xf numFmtId="0" fontId="68" fillId="31" borderId="0" xfId="0" applyFont="1" applyFill="1" applyAlignment="1">
      <alignment horizontal="left" vertical="center"/>
    </xf>
    <xf numFmtId="0" fontId="68" fillId="31" borderId="0" xfId="0" applyFont="1" applyFill="1" applyAlignment="1">
      <alignment horizontal="justify" vertical="center"/>
    </xf>
    <xf numFmtId="0" fontId="2" fillId="31" borderId="30" xfId="43" applyFont="1" applyFill="1" applyBorder="1" applyAlignment="1">
      <alignment horizontal="center" vertical="center" wrapText="1"/>
    </xf>
    <xf numFmtId="0" fontId="26" fillId="31" borderId="19" xfId="43" applyFont="1" applyFill="1" applyBorder="1" applyAlignment="1">
      <alignment horizontal="center" vertical="center" wrapText="1"/>
    </xf>
    <xf numFmtId="0" fontId="1" fillId="31" borderId="0" xfId="43" applyFont="1" applyFill="1" applyAlignment="1">
      <alignment vertical="center"/>
    </xf>
    <xf numFmtId="4" fontId="1" fillId="31" borderId="0" xfId="43" applyNumberFormat="1" applyFont="1" applyFill="1" applyAlignment="1">
      <alignment vertical="center"/>
    </xf>
    <xf numFmtId="4" fontId="74" fillId="31" borderId="19" xfId="43" applyNumberFormat="1" applyFont="1" applyFill="1" applyBorder="1" applyAlignment="1">
      <alignment vertical="center"/>
    </xf>
    <xf numFmtId="4" fontId="77" fillId="31" borderId="19" xfId="43" applyNumberFormat="1" applyFont="1" applyFill="1" applyBorder="1" applyAlignment="1">
      <alignment vertical="center"/>
    </xf>
    <xf numFmtId="0" fontId="44" fillId="31" borderId="28" xfId="43" applyFont="1" applyFill="1" applyBorder="1" applyAlignment="1">
      <alignment horizontal="center" vertical="center"/>
    </xf>
    <xf numFmtId="4" fontId="2" fillId="31" borderId="31" xfId="43" applyNumberFormat="1" applyFont="1" applyFill="1" applyBorder="1" applyAlignment="1">
      <alignment horizontal="right" vertical="center" wrapText="1"/>
    </xf>
    <xf numFmtId="4" fontId="1" fillId="31" borderId="0" xfId="43" applyNumberFormat="1" applyFont="1" applyFill="1"/>
    <xf numFmtId="4" fontId="2" fillId="31" borderId="19" xfId="43" applyNumberFormat="1" applyFont="1" applyFill="1" applyBorder="1" applyAlignment="1">
      <alignment horizontal="right" vertical="center" wrapText="1"/>
    </xf>
    <xf numFmtId="4" fontId="1" fillId="31" borderId="19" xfId="43" applyNumberFormat="1" applyFont="1" applyFill="1" applyBorder="1" applyAlignment="1">
      <alignment horizontal="right" vertical="center" wrapText="1"/>
    </xf>
    <xf numFmtId="0" fontId="59" fillId="31" borderId="0" xfId="56" applyFont="1" applyFill="1" applyAlignment="1">
      <alignment vertical="center" wrapText="1"/>
    </xf>
    <xf numFmtId="0" fontId="68" fillId="31" borderId="0" xfId="0" applyFont="1" applyFill="1" applyAlignment="1">
      <alignment horizontal="justify"/>
    </xf>
    <xf numFmtId="0" fontId="18" fillId="31" borderId="0" xfId="59" applyFont="1" applyFill="1" applyAlignment="1">
      <alignment vertical="center"/>
    </xf>
    <xf numFmtId="4" fontId="1" fillId="31" borderId="17" xfId="43" applyNumberFormat="1" applyFont="1" applyFill="1" applyBorder="1" applyAlignment="1">
      <alignment horizontal="right" vertical="center" wrapText="1"/>
    </xf>
    <xf numFmtId="4" fontId="1" fillId="31" borderId="30" xfId="43" applyNumberFormat="1" applyFont="1" applyFill="1" applyBorder="1" applyAlignment="1">
      <alignment horizontal="right"/>
    </xf>
    <xf numFmtId="4" fontId="2" fillId="31" borderId="19" xfId="43" applyNumberFormat="1" applyFont="1" applyFill="1" applyBorder="1" applyAlignment="1">
      <alignment horizontal="right" vertical="center"/>
    </xf>
    <xf numFmtId="4" fontId="1" fillId="31" borderId="19" xfId="43" applyNumberFormat="1" applyFont="1" applyFill="1" applyBorder="1" applyAlignment="1">
      <alignment horizontal="right"/>
    </xf>
    <xf numFmtId="4" fontId="1" fillId="31" borderId="28" xfId="43" applyNumberFormat="1" applyFont="1" applyFill="1" applyBorder="1" applyAlignment="1">
      <alignment horizontal="right"/>
    </xf>
    <xf numFmtId="49" fontId="26" fillId="31" borderId="29" xfId="43" applyNumberFormat="1" applyFont="1" applyFill="1" applyBorder="1" applyAlignment="1">
      <alignment horizontal="left" vertical="center"/>
    </xf>
    <xf numFmtId="49" fontId="27" fillId="31" borderId="0" xfId="43" applyNumberFormat="1" applyFont="1" applyFill="1" applyAlignment="1">
      <alignment horizontal="left" vertical="center"/>
    </xf>
    <xf numFmtId="0" fontId="78" fillId="31" borderId="31" xfId="0" applyFont="1" applyFill="1" applyBorder="1" applyAlignment="1">
      <alignment horizontal="center" vertical="center"/>
    </xf>
    <xf numFmtId="0" fontId="78" fillId="31" borderId="19" xfId="0" applyFont="1" applyFill="1" applyBorder="1"/>
    <xf numFmtId="0" fontId="78" fillId="31" borderId="19" xfId="0" applyFont="1" applyFill="1" applyBorder="1" applyAlignment="1">
      <alignment horizontal="center" vertical="center"/>
    </xf>
    <xf numFmtId="169" fontId="79" fillId="31" borderId="19" xfId="0" applyNumberFormat="1" applyFont="1" applyFill="1" applyBorder="1" applyAlignment="1">
      <alignment vertical="center"/>
    </xf>
    <xf numFmtId="0" fontId="80" fillId="31" borderId="19" xfId="0" applyFont="1" applyFill="1" applyBorder="1" applyAlignment="1">
      <alignment vertical="center"/>
    </xf>
    <xf numFmtId="169" fontId="80" fillId="31" borderId="19" xfId="0" applyNumberFormat="1" applyFont="1" applyFill="1" applyBorder="1" applyAlignment="1">
      <alignment vertical="center"/>
    </xf>
    <xf numFmtId="4" fontId="79" fillId="31" borderId="19" xfId="0" applyNumberFormat="1" applyFont="1" applyFill="1" applyBorder="1" applyAlignment="1">
      <alignment vertical="center"/>
    </xf>
    <xf numFmtId="0" fontId="78" fillId="31" borderId="17" xfId="0" applyFont="1" applyFill="1" applyBorder="1"/>
    <xf numFmtId="4" fontId="80" fillId="31" borderId="19" xfId="0" applyNumberFormat="1" applyFont="1" applyFill="1" applyBorder="1" applyAlignment="1">
      <alignment vertical="center"/>
    </xf>
    <xf numFmtId="4" fontId="80" fillId="31" borderId="17" xfId="0" applyNumberFormat="1" applyFont="1" applyFill="1" applyBorder="1" applyAlignment="1">
      <alignment vertical="center"/>
    </xf>
    <xf numFmtId="4" fontId="79" fillId="31" borderId="30" xfId="0" applyNumberFormat="1" applyFont="1" applyFill="1" applyBorder="1" applyAlignment="1">
      <alignment vertical="center"/>
    </xf>
    <xf numFmtId="4" fontId="80" fillId="31" borderId="28" xfId="0" applyNumberFormat="1" applyFont="1" applyFill="1" applyBorder="1" applyAlignment="1">
      <alignment vertical="center"/>
    </xf>
    <xf numFmtId="4" fontId="78" fillId="31" borderId="19" xfId="0" applyNumberFormat="1" applyFont="1" applyFill="1" applyBorder="1" applyAlignment="1">
      <alignment vertical="center"/>
    </xf>
    <xf numFmtId="4" fontId="80" fillId="31" borderId="31" xfId="0" applyNumberFormat="1" applyFont="1" applyFill="1" applyBorder="1" applyAlignment="1">
      <alignment vertical="center"/>
    </xf>
    <xf numFmtId="4" fontId="80" fillId="31" borderId="17" xfId="43" applyNumberFormat="1" applyFont="1" applyFill="1" applyBorder="1" applyAlignment="1">
      <alignment vertical="center"/>
    </xf>
    <xf numFmtId="4" fontId="77" fillId="31" borderId="30" xfId="0" applyNumberFormat="1" applyFont="1" applyFill="1" applyBorder="1" applyAlignment="1">
      <alignment vertical="center"/>
    </xf>
    <xf numFmtId="4" fontId="74" fillId="31" borderId="19" xfId="0" applyNumberFormat="1" applyFont="1" applyFill="1" applyBorder="1" applyAlignment="1">
      <alignment vertical="center"/>
    </xf>
    <xf numFmtId="4" fontId="81" fillId="31" borderId="19" xfId="0" applyNumberFormat="1" applyFont="1" applyFill="1" applyBorder="1" applyAlignment="1">
      <alignment vertical="center"/>
    </xf>
    <xf numFmtId="4" fontId="81" fillId="31" borderId="17" xfId="0" applyNumberFormat="1" applyFont="1" applyFill="1" applyBorder="1" applyAlignment="1">
      <alignment vertical="center"/>
    </xf>
    <xf numFmtId="4" fontId="77" fillId="31" borderId="19" xfId="0" applyNumberFormat="1" applyFont="1" applyFill="1" applyBorder="1" applyAlignment="1">
      <alignment vertical="center"/>
    </xf>
    <xf numFmtId="4" fontId="74" fillId="31" borderId="17" xfId="0" applyNumberFormat="1" applyFont="1" applyFill="1" applyBorder="1" applyAlignment="1">
      <alignment vertical="center"/>
    </xf>
    <xf numFmtId="4" fontId="77" fillId="31" borderId="34" xfId="0" applyNumberFormat="1" applyFont="1" applyFill="1" applyBorder="1" applyAlignment="1">
      <alignment vertical="center"/>
    </xf>
    <xf numFmtId="4" fontId="74" fillId="31" borderId="31" xfId="0" applyNumberFormat="1" applyFont="1" applyFill="1" applyBorder="1" applyAlignment="1">
      <alignment vertical="center"/>
    </xf>
    <xf numFmtId="4" fontId="77" fillId="31" borderId="17" xfId="0" applyNumberFormat="1" applyFont="1" applyFill="1" applyBorder="1" applyAlignment="1">
      <alignment vertical="center"/>
    </xf>
    <xf numFmtId="4" fontId="77" fillId="31" borderId="31" xfId="0" applyNumberFormat="1" applyFont="1" applyFill="1" applyBorder="1" applyAlignment="1">
      <alignment vertical="center"/>
    </xf>
    <xf numFmtId="4" fontId="74" fillId="0" borderId="19" xfId="0" applyNumberFormat="1" applyFont="1" applyFill="1" applyBorder="1" applyAlignment="1">
      <alignment vertical="center"/>
    </xf>
    <xf numFmtId="4" fontId="74" fillId="0" borderId="28" xfId="0" applyNumberFormat="1" applyFont="1" applyFill="1" applyBorder="1" applyAlignment="1">
      <alignment vertical="center"/>
    </xf>
    <xf numFmtId="169" fontId="77" fillId="31" borderId="19" xfId="0" applyNumberFormat="1" applyFont="1" applyFill="1" applyBorder="1" applyAlignment="1">
      <alignment vertical="center"/>
    </xf>
    <xf numFmtId="0" fontId="81" fillId="31" borderId="19" xfId="0" applyFont="1" applyFill="1" applyBorder="1"/>
    <xf numFmtId="4" fontId="81" fillId="31" borderId="19" xfId="0" applyNumberFormat="1" applyFont="1" applyFill="1" applyBorder="1"/>
    <xf numFmtId="4" fontId="77" fillId="31" borderId="28" xfId="0" applyNumberFormat="1" applyFont="1" applyFill="1" applyBorder="1" applyAlignment="1">
      <alignment vertical="center"/>
    </xf>
    <xf numFmtId="165" fontId="1" fillId="31" borderId="0" xfId="43" applyNumberFormat="1" applyFont="1" applyFill="1"/>
    <xf numFmtId="0" fontId="81" fillId="31" borderId="31" xfId="0" applyFont="1" applyFill="1" applyBorder="1" applyAlignment="1">
      <alignment horizontal="center" vertical="center"/>
    </xf>
    <xf numFmtId="0" fontId="81" fillId="31" borderId="19" xfId="0" applyFont="1" applyFill="1" applyBorder="1" applyAlignment="1">
      <alignment horizontal="center" vertical="center"/>
    </xf>
    <xf numFmtId="2" fontId="74" fillId="31" borderId="19" xfId="0" applyNumberFormat="1" applyFont="1" applyFill="1" applyBorder="1" applyAlignment="1">
      <alignment vertical="center"/>
    </xf>
    <xf numFmtId="49" fontId="44" fillId="31" borderId="17" xfId="43" applyNumberFormat="1" applyFont="1" applyFill="1" applyBorder="1" applyAlignment="1">
      <alignment horizontal="center" vertical="center" wrapText="1"/>
    </xf>
    <xf numFmtId="0" fontId="2" fillId="31" borderId="37" xfId="43" applyFont="1" applyFill="1" applyBorder="1" applyAlignment="1">
      <alignment horizontal="center" vertical="center" wrapText="1"/>
    </xf>
    <xf numFmtId="0" fontId="26" fillId="31" borderId="38" xfId="43" applyFont="1" applyFill="1" applyBorder="1" applyAlignment="1">
      <alignment horizontal="center" vertical="center" wrapText="1"/>
    </xf>
    <xf numFmtId="0" fontId="44" fillId="31" borderId="39" xfId="43" applyFont="1" applyFill="1" applyBorder="1" applyAlignment="1">
      <alignment horizontal="center" vertical="center"/>
    </xf>
    <xf numFmtId="4" fontId="2" fillId="31" borderId="40" xfId="43" applyNumberFormat="1" applyFont="1" applyFill="1" applyBorder="1" applyAlignment="1">
      <alignment horizontal="right" vertical="center" wrapText="1"/>
    </xf>
    <xf numFmtId="4" fontId="2" fillId="31" borderId="38" xfId="43" applyNumberFormat="1" applyFont="1" applyFill="1" applyBorder="1" applyAlignment="1">
      <alignment horizontal="right" vertical="center" wrapText="1"/>
    </xf>
    <xf numFmtId="4" fontId="1" fillId="31" borderId="38" xfId="43" applyNumberFormat="1" applyFont="1" applyFill="1" applyBorder="1" applyAlignment="1">
      <alignment horizontal="right" vertical="center" wrapText="1"/>
    </xf>
    <xf numFmtId="4" fontId="1" fillId="31" borderId="41" xfId="43" applyNumberFormat="1" applyFont="1" applyFill="1" applyBorder="1" applyAlignment="1">
      <alignment horizontal="right" vertical="center" wrapText="1"/>
    </xf>
    <xf numFmtId="4" fontId="1" fillId="31" borderId="37" xfId="43" applyNumberFormat="1" applyFont="1" applyFill="1" applyBorder="1" applyAlignment="1">
      <alignment horizontal="right"/>
    </xf>
    <xf numFmtId="4" fontId="2" fillId="31" borderId="38" xfId="43" applyNumberFormat="1" applyFont="1" applyFill="1" applyBorder="1" applyAlignment="1">
      <alignment horizontal="right" vertical="center"/>
    </xf>
    <xf numFmtId="4" fontId="1" fillId="31" borderId="38" xfId="43" applyNumberFormat="1" applyFont="1" applyFill="1" applyBorder="1" applyAlignment="1">
      <alignment horizontal="right"/>
    </xf>
    <xf numFmtId="4" fontId="1" fillId="31" borderId="39" xfId="43" applyNumberFormat="1" applyFont="1" applyFill="1" applyBorder="1" applyAlignment="1">
      <alignment horizontal="right"/>
    </xf>
    <xf numFmtId="0" fontId="78" fillId="31" borderId="40" xfId="0" applyFont="1" applyFill="1" applyBorder="1" applyAlignment="1">
      <alignment horizontal="center" vertical="center"/>
    </xf>
    <xf numFmtId="0" fontId="78" fillId="31" borderId="38" xfId="0" applyFont="1" applyFill="1" applyBorder="1"/>
    <xf numFmtId="0" fontId="78" fillId="31" borderId="38" xfId="0" applyFont="1" applyFill="1" applyBorder="1" applyAlignment="1">
      <alignment horizontal="center" vertical="center"/>
    </xf>
    <xf numFmtId="169" fontId="77" fillId="31" borderId="38" xfId="0" applyNumberFormat="1" applyFont="1" applyFill="1" applyBorder="1" applyAlignment="1">
      <alignment vertical="center"/>
    </xf>
    <xf numFmtId="0" fontId="80" fillId="31" borderId="38" xfId="0" applyFont="1" applyFill="1" applyBorder="1" applyAlignment="1">
      <alignment vertical="center"/>
    </xf>
    <xf numFmtId="169" fontId="80" fillId="31" borderId="38" xfId="0" applyNumberFormat="1" applyFont="1" applyFill="1" applyBorder="1" applyAlignment="1">
      <alignment vertical="center"/>
    </xf>
    <xf numFmtId="169" fontId="79" fillId="31" borderId="38" xfId="0" applyNumberFormat="1" applyFont="1" applyFill="1" applyBorder="1" applyAlignment="1">
      <alignment vertical="center"/>
    </xf>
    <xf numFmtId="4" fontId="79" fillId="31" borderId="38" xfId="0" applyNumberFormat="1" applyFont="1" applyFill="1" applyBorder="1" applyAlignment="1">
      <alignment vertical="center"/>
    </xf>
    <xf numFmtId="4" fontId="77" fillId="31" borderId="38" xfId="0" applyNumberFormat="1" applyFont="1" applyFill="1" applyBorder="1" applyAlignment="1">
      <alignment vertical="center"/>
    </xf>
    <xf numFmtId="4" fontId="81" fillId="31" borderId="38" xfId="0" applyNumberFormat="1" applyFont="1" applyFill="1" applyBorder="1"/>
    <xf numFmtId="0" fontId="78" fillId="31" borderId="41" xfId="0" applyFont="1" applyFill="1" applyBorder="1"/>
    <xf numFmtId="4" fontId="77" fillId="31" borderId="40" xfId="0" applyNumberFormat="1" applyFont="1" applyFill="1" applyBorder="1" applyAlignment="1">
      <alignment vertical="center"/>
    </xf>
    <xf numFmtId="4" fontId="74" fillId="31" borderId="38" xfId="0" applyNumberFormat="1" applyFont="1" applyFill="1" applyBorder="1" applyAlignment="1">
      <alignment vertical="center"/>
    </xf>
    <xf numFmtId="4" fontId="80" fillId="31" borderId="38" xfId="0" applyNumberFormat="1" applyFont="1" applyFill="1" applyBorder="1" applyAlignment="1">
      <alignment vertical="center"/>
    </xf>
    <xf numFmtId="4" fontId="74" fillId="31" borderId="41" xfId="0" applyNumberFormat="1" applyFont="1" applyFill="1" applyBorder="1" applyAlignment="1">
      <alignment vertical="center"/>
    </xf>
    <xf numFmtId="4" fontId="79" fillId="31" borderId="37" xfId="0" applyNumberFormat="1" applyFont="1" applyFill="1" applyBorder="1" applyAlignment="1">
      <alignment vertical="center"/>
    </xf>
    <xf numFmtId="2" fontId="74" fillId="31" borderId="38" xfId="0" applyNumberFormat="1" applyFont="1" applyFill="1" applyBorder="1" applyAlignment="1">
      <alignment vertical="center"/>
    </xf>
    <xf numFmtId="4" fontId="80" fillId="31" borderId="39" xfId="0" applyNumberFormat="1" applyFont="1" applyFill="1" applyBorder="1" applyAlignment="1">
      <alignment vertical="center"/>
    </xf>
    <xf numFmtId="4" fontId="77" fillId="31" borderId="37" xfId="0" applyNumberFormat="1" applyFont="1" applyFill="1" applyBorder="1" applyAlignment="1">
      <alignment vertical="center"/>
    </xf>
    <xf numFmtId="4" fontId="81" fillId="31" borderId="38" xfId="0" applyNumberFormat="1" applyFont="1" applyFill="1" applyBorder="1" applyAlignment="1">
      <alignment vertical="center"/>
    </xf>
    <xf numFmtId="4" fontId="78" fillId="31" borderId="38" xfId="0" applyNumberFormat="1" applyFont="1" applyFill="1" applyBorder="1" applyAlignment="1">
      <alignment vertical="center"/>
    </xf>
    <xf numFmtId="4" fontId="81" fillId="31" borderId="41" xfId="0" applyNumberFormat="1" applyFont="1" applyFill="1" applyBorder="1" applyAlignment="1">
      <alignment vertical="center"/>
    </xf>
    <xf numFmtId="4" fontId="80" fillId="31" borderId="41" xfId="0" applyNumberFormat="1" applyFont="1" applyFill="1" applyBorder="1" applyAlignment="1">
      <alignment vertical="center"/>
    </xf>
    <xf numFmtId="4" fontId="74" fillId="31" borderId="38" xfId="43" applyNumberFormat="1" applyFont="1" applyFill="1" applyBorder="1" applyAlignment="1">
      <alignment vertical="center"/>
    </xf>
    <xf numFmtId="4" fontId="74" fillId="31" borderId="40" xfId="0" applyNumberFormat="1" applyFont="1" applyFill="1" applyBorder="1" applyAlignment="1">
      <alignment vertical="center"/>
    </xf>
    <xf numFmtId="4" fontId="77" fillId="31" borderId="32" xfId="0" applyNumberFormat="1" applyFont="1" applyFill="1" applyBorder="1" applyAlignment="1">
      <alignment vertical="center"/>
    </xf>
    <xf numFmtId="4" fontId="80" fillId="31" borderId="41" xfId="43" applyNumberFormat="1" applyFont="1" applyFill="1" applyBorder="1" applyAlignment="1">
      <alignment vertical="center"/>
    </xf>
    <xf numFmtId="4" fontId="80" fillId="31" borderId="40" xfId="0" applyNumberFormat="1" applyFont="1" applyFill="1" applyBorder="1" applyAlignment="1">
      <alignment vertical="center"/>
    </xf>
    <xf numFmtId="4" fontId="77" fillId="31" borderId="41" xfId="0" applyNumberFormat="1" applyFont="1" applyFill="1" applyBorder="1" applyAlignment="1">
      <alignment vertical="center"/>
    </xf>
    <xf numFmtId="4" fontId="74" fillId="0" borderId="38" xfId="0" applyNumberFormat="1" applyFont="1" applyFill="1" applyBorder="1" applyAlignment="1">
      <alignment vertical="center"/>
    </xf>
    <xf numFmtId="4" fontId="74" fillId="0" borderId="39" xfId="0" applyNumberFormat="1" applyFont="1" applyFill="1" applyBorder="1" applyAlignment="1">
      <alignment vertical="center"/>
    </xf>
    <xf numFmtId="4" fontId="77" fillId="31" borderId="39" xfId="0" applyNumberFormat="1" applyFont="1" applyFill="1" applyBorder="1" applyAlignment="1">
      <alignment vertical="center"/>
    </xf>
    <xf numFmtId="0" fontId="2" fillId="31" borderId="42" xfId="43" applyFont="1" applyFill="1" applyBorder="1" applyAlignment="1">
      <alignment horizontal="center" vertical="center" wrapText="1"/>
    </xf>
    <xf numFmtId="0" fontId="26" fillId="31" borderId="43" xfId="43" applyFont="1" applyFill="1" applyBorder="1" applyAlignment="1">
      <alignment horizontal="center" vertical="center" wrapText="1"/>
    </xf>
    <xf numFmtId="0" fontId="44" fillId="31" borderId="44" xfId="43" applyFont="1" applyFill="1" applyBorder="1" applyAlignment="1">
      <alignment horizontal="center" vertical="center"/>
    </xf>
    <xf numFmtId="4" fontId="2" fillId="31" borderId="45" xfId="43" applyNumberFormat="1" applyFont="1" applyFill="1" applyBorder="1" applyAlignment="1">
      <alignment horizontal="right" vertical="center" wrapText="1"/>
    </xf>
    <xf numFmtId="4" fontId="2" fillId="31" borderId="43" xfId="43" applyNumberFormat="1" applyFont="1" applyFill="1" applyBorder="1" applyAlignment="1">
      <alignment horizontal="right" vertical="center" wrapText="1"/>
    </xf>
    <xf numFmtId="4" fontId="1" fillId="31" borderId="43" xfId="43" applyNumberFormat="1" applyFont="1" applyFill="1" applyBorder="1" applyAlignment="1">
      <alignment horizontal="right" vertical="center" wrapText="1"/>
    </xf>
    <xf numFmtId="4" fontId="1" fillId="31" borderId="46" xfId="43" applyNumberFormat="1" applyFont="1" applyFill="1" applyBorder="1" applyAlignment="1">
      <alignment horizontal="right" vertical="center" wrapText="1"/>
    </xf>
    <xf numFmtId="4" fontId="1" fillId="31" borderId="42" xfId="43" applyNumberFormat="1" applyFont="1" applyFill="1" applyBorder="1" applyAlignment="1">
      <alignment horizontal="right"/>
    </xf>
    <xf numFmtId="4" fontId="2" fillId="31" borderId="43" xfId="43" applyNumberFormat="1" applyFont="1" applyFill="1" applyBorder="1" applyAlignment="1">
      <alignment horizontal="right" vertical="center"/>
    </xf>
    <xf numFmtId="4" fontId="1" fillId="31" borderId="43" xfId="43" applyNumberFormat="1" applyFont="1" applyFill="1" applyBorder="1" applyAlignment="1">
      <alignment horizontal="right"/>
    </xf>
    <xf numFmtId="4" fontId="1" fillId="31" borderId="44" xfId="43" applyNumberFormat="1" applyFont="1" applyFill="1" applyBorder="1" applyAlignment="1">
      <alignment horizontal="right"/>
    </xf>
    <xf numFmtId="0" fontId="0" fillId="31" borderId="42" xfId="0" applyFont="1" applyFill="1" applyBorder="1" applyAlignment="1">
      <alignment horizontal="center" vertical="center"/>
    </xf>
    <xf numFmtId="0" fontId="0" fillId="31" borderId="43" xfId="0" applyFont="1" applyFill="1" applyBorder="1"/>
    <xf numFmtId="0" fontId="0" fillId="31" borderId="43" xfId="0" applyFont="1" applyFill="1" applyBorder="1" applyAlignment="1">
      <alignment horizontal="center" vertical="center"/>
    </xf>
    <xf numFmtId="0" fontId="0" fillId="31" borderId="45" xfId="0" applyFont="1" applyFill="1" applyBorder="1" applyAlignment="1">
      <alignment horizontal="center" vertical="center"/>
    </xf>
    <xf numFmtId="169" fontId="75" fillId="31" borderId="43" xfId="0" applyNumberFormat="1" applyFont="1" applyFill="1" applyBorder="1" applyAlignment="1">
      <alignment vertical="center"/>
    </xf>
    <xf numFmtId="0" fontId="76" fillId="31" borderId="43" xfId="0" applyFont="1" applyFill="1" applyBorder="1" applyAlignment="1">
      <alignment vertical="center"/>
    </xf>
    <xf numFmtId="169" fontId="76" fillId="31" borderId="43" xfId="0" applyNumberFormat="1" applyFont="1" applyFill="1" applyBorder="1" applyAlignment="1">
      <alignment vertical="center"/>
    </xf>
    <xf numFmtId="4" fontId="75" fillId="31" borderId="43" xfId="0" applyNumberFormat="1" applyFont="1" applyFill="1" applyBorder="1" applyAlignment="1">
      <alignment vertical="center"/>
    </xf>
    <xf numFmtId="4" fontId="0" fillId="31" borderId="43" xfId="0" applyNumberFormat="1" applyFont="1" applyFill="1" applyBorder="1"/>
    <xf numFmtId="0" fontId="0" fillId="31" borderId="46" xfId="0" applyFont="1" applyFill="1" applyBorder="1"/>
    <xf numFmtId="165" fontId="1" fillId="31" borderId="44" xfId="71" applyFont="1" applyFill="1" applyBorder="1" applyAlignment="1">
      <alignment horizontal="center" vertical="center"/>
    </xf>
    <xf numFmtId="4" fontId="75" fillId="31" borderId="42" xfId="0" applyNumberFormat="1" applyFont="1" applyFill="1" applyBorder="1" applyAlignment="1">
      <alignment vertical="center"/>
    </xf>
    <xf numFmtId="4" fontId="76" fillId="31" borderId="43" xfId="0" applyNumberFormat="1" applyFont="1" applyFill="1" applyBorder="1" applyAlignment="1">
      <alignment vertical="center"/>
    </xf>
    <xf numFmtId="4" fontId="76" fillId="31" borderId="46" xfId="0" applyNumberFormat="1" applyFont="1" applyFill="1" applyBorder="1" applyAlignment="1">
      <alignment vertical="center"/>
    </xf>
    <xf numFmtId="2" fontId="76" fillId="31" borderId="43" xfId="0" applyNumberFormat="1" applyFont="1" applyFill="1" applyBorder="1" applyAlignment="1">
      <alignment vertical="center"/>
    </xf>
    <xf numFmtId="4" fontId="76" fillId="31" borderId="44" xfId="0" applyNumberFormat="1" applyFont="1" applyFill="1" applyBorder="1" applyAlignment="1">
      <alignment vertical="center"/>
    </xf>
    <xf numFmtId="4" fontId="0" fillId="31" borderId="43" xfId="0" applyNumberFormat="1" applyFont="1" applyFill="1" applyBorder="1" applyAlignment="1">
      <alignment vertical="center"/>
    </xf>
    <xf numFmtId="4" fontId="0" fillId="31" borderId="46" xfId="0" applyNumberFormat="1" applyFont="1" applyFill="1" applyBorder="1" applyAlignment="1">
      <alignment vertical="center"/>
    </xf>
    <xf numFmtId="4" fontId="75" fillId="31" borderId="47" xfId="0" applyNumberFormat="1" applyFont="1" applyFill="1" applyBorder="1" applyAlignment="1">
      <alignment vertical="center"/>
    </xf>
    <xf numFmtId="4" fontId="75" fillId="31" borderId="45" xfId="0" applyNumberFormat="1" applyFont="1" applyFill="1" applyBorder="1" applyAlignment="1">
      <alignment vertical="center"/>
    </xf>
    <xf numFmtId="4" fontId="76" fillId="0" borderId="43" xfId="0" applyNumberFormat="1" applyFont="1" applyFill="1" applyBorder="1" applyAlignment="1">
      <alignment vertical="center"/>
    </xf>
    <xf numFmtId="4" fontId="76" fillId="0" borderId="44" xfId="0" applyNumberFormat="1" applyFont="1" applyFill="1" applyBorder="1" applyAlignment="1">
      <alignment vertical="center"/>
    </xf>
    <xf numFmtId="4" fontId="75" fillId="31" borderId="44" xfId="0" applyNumberFormat="1" applyFont="1" applyFill="1" applyBorder="1" applyAlignment="1">
      <alignment vertical="center"/>
    </xf>
    <xf numFmtId="49" fontId="44" fillId="31" borderId="41" xfId="43" applyNumberFormat="1" applyFont="1" applyFill="1" applyBorder="1" applyAlignment="1">
      <alignment horizontal="center" vertical="center" wrapText="1"/>
    </xf>
    <xf numFmtId="49" fontId="44" fillId="31" borderId="44" xfId="43" applyNumberFormat="1" applyFont="1" applyFill="1" applyBorder="1" applyAlignment="1">
      <alignment horizontal="center" vertical="center" wrapText="1"/>
    </xf>
    <xf numFmtId="49" fontId="44" fillId="31" borderId="23" xfId="43" applyNumberFormat="1" applyFont="1" applyFill="1" applyBorder="1" applyAlignment="1">
      <alignment horizontal="center" vertical="center"/>
    </xf>
    <xf numFmtId="49" fontId="26" fillId="31" borderId="21" xfId="0" applyNumberFormat="1" applyFont="1" applyFill="1" applyBorder="1" applyAlignment="1">
      <alignment horizontal="center" vertical="center"/>
    </xf>
    <xf numFmtId="49" fontId="27" fillId="31" borderId="22" xfId="0" applyNumberFormat="1" applyFont="1" applyFill="1" applyBorder="1" applyAlignment="1">
      <alignment horizontal="center" vertical="center"/>
    </xf>
    <xf numFmtId="49" fontId="26" fillId="31" borderId="22" xfId="0" applyNumberFormat="1" applyFont="1" applyFill="1" applyBorder="1" applyAlignment="1">
      <alignment horizontal="center" vertical="center"/>
    </xf>
    <xf numFmtId="49" fontId="27" fillId="31" borderId="23" xfId="0" applyNumberFormat="1" applyFont="1" applyFill="1" applyBorder="1" applyAlignment="1">
      <alignment horizontal="center" vertical="center"/>
    </xf>
    <xf numFmtId="49" fontId="27" fillId="31" borderId="24" xfId="0" applyNumberFormat="1" applyFont="1" applyFill="1" applyBorder="1" applyAlignment="1">
      <alignment horizontal="center" vertical="center"/>
    </xf>
    <xf numFmtId="49" fontId="26" fillId="31" borderId="18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/>
    </xf>
    <xf numFmtId="49" fontId="27" fillId="0" borderId="24" xfId="0" applyNumberFormat="1" applyFont="1" applyFill="1" applyBorder="1" applyAlignment="1">
      <alignment horizontal="center" vertical="center"/>
    </xf>
    <xf numFmtId="49" fontId="26" fillId="31" borderId="24" xfId="0" applyNumberFormat="1" applyFont="1" applyFill="1" applyBorder="1" applyAlignment="1">
      <alignment horizontal="center" vertical="center"/>
    </xf>
    <xf numFmtId="49" fontId="27" fillId="31" borderId="18" xfId="0" applyNumberFormat="1" applyFont="1" applyFill="1" applyBorder="1" applyAlignment="1">
      <alignment horizontal="center" vertical="center"/>
    </xf>
    <xf numFmtId="0" fontId="26" fillId="31" borderId="48" xfId="43" applyFont="1" applyFill="1" applyBorder="1" applyAlignment="1">
      <alignment horizontal="center" vertical="center"/>
    </xf>
    <xf numFmtId="0" fontId="27" fillId="31" borderId="49" xfId="43" applyFont="1" applyFill="1" applyBorder="1" applyAlignment="1">
      <alignment horizontal="center" vertical="center"/>
    </xf>
    <xf numFmtId="0" fontId="27" fillId="31" borderId="50" xfId="43" applyFont="1" applyFill="1" applyBorder="1" applyAlignment="1">
      <alignment horizontal="center" vertical="center"/>
    </xf>
    <xf numFmtId="0" fontId="26" fillId="31" borderId="49" xfId="43" applyFont="1" applyFill="1" applyBorder="1" applyAlignment="1">
      <alignment horizontal="center" vertical="center"/>
    </xf>
    <xf numFmtId="0" fontId="27" fillId="31" borderId="51" xfId="43" applyFont="1" applyFill="1" applyBorder="1" applyAlignment="1">
      <alignment horizontal="center" vertical="center"/>
    </xf>
    <xf numFmtId="0" fontId="26" fillId="31" borderId="52" xfId="43" applyFont="1" applyFill="1" applyBorder="1" applyAlignment="1">
      <alignment horizontal="center" vertical="center"/>
    </xf>
    <xf numFmtId="0" fontId="27" fillId="0" borderId="49" xfId="43" applyFont="1" applyFill="1" applyBorder="1" applyAlignment="1">
      <alignment horizontal="center" vertical="center"/>
    </xf>
    <xf numFmtId="0" fontId="27" fillId="0" borderId="51" xfId="43" applyFont="1" applyFill="1" applyBorder="1" applyAlignment="1">
      <alignment horizontal="center" vertical="center"/>
    </xf>
    <xf numFmtId="0" fontId="26" fillId="31" borderId="51" xfId="43" applyFont="1" applyFill="1" applyBorder="1" applyAlignment="1">
      <alignment horizontal="center" vertical="center"/>
    </xf>
    <xf numFmtId="0" fontId="27" fillId="31" borderId="52" xfId="43" applyFont="1" applyFill="1" applyBorder="1" applyAlignment="1">
      <alignment horizontal="center" vertical="center"/>
    </xf>
    <xf numFmtId="0" fontId="0" fillId="31" borderId="49" xfId="0" applyFont="1" applyFill="1" applyBorder="1" applyAlignment="1">
      <alignment horizontal="center" vertical="center"/>
    </xf>
    <xf numFmtId="0" fontId="44" fillId="31" borderId="51" xfId="43" applyFont="1" applyFill="1" applyBorder="1" applyAlignment="1">
      <alignment horizontal="center" vertical="center" wrapText="1"/>
    </xf>
    <xf numFmtId="0" fontId="26" fillId="31" borderId="48" xfId="43" applyFont="1" applyFill="1" applyBorder="1" applyAlignment="1">
      <alignment horizontal="center" vertical="center" wrapText="1"/>
    </xf>
    <xf numFmtId="0" fontId="26" fillId="31" borderId="50" xfId="43" applyFont="1" applyFill="1" applyBorder="1" applyAlignment="1">
      <alignment horizontal="center" vertical="center"/>
    </xf>
    <xf numFmtId="0" fontId="26" fillId="31" borderId="49" xfId="43" applyFont="1" applyFill="1" applyBorder="1" applyAlignment="1">
      <alignment horizontal="center" vertical="center" wrapText="1"/>
    </xf>
    <xf numFmtId="0" fontId="2" fillId="31" borderId="42" xfId="0" applyFont="1" applyFill="1" applyBorder="1" applyAlignment="1">
      <alignment vertical="center" wrapText="1"/>
    </xf>
    <xf numFmtId="0" fontId="1" fillId="31" borderId="43" xfId="43" applyFont="1" applyFill="1" applyBorder="1" applyAlignment="1">
      <alignment horizontal="left" vertical="center" indent="1"/>
    </xf>
    <xf numFmtId="0" fontId="1" fillId="31" borderId="43" xfId="43" applyFont="1" applyFill="1" applyBorder="1" applyAlignment="1">
      <alignment horizontal="left" vertical="center" wrapText="1" indent="1"/>
    </xf>
    <xf numFmtId="0" fontId="1" fillId="31" borderId="43" xfId="43" applyFont="1" applyFill="1" applyBorder="1" applyAlignment="1">
      <alignment horizontal="left" vertical="center" indent="3"/>
    </xf>
    <xf numFmtId="0" fontId="1" fillId="31" borderId="43" xfId="43" applyFont="1" applyFill="1" applyBorder="1" applyAlignment="1">
      <alignment horizontal="left" vertical="center" wrapText="1" indent="3"/>
    </xf>
    <xf numFmtId="0" fontId="2" fillId="31" borderId="43" xfId="0" applyFont="1" applyFill="1" applyBorder="1" applyAlignment="1">
      <alignment horizontal="left" vertical="center" wrapText="1" indent="1"/>
    </xf>
    <xf numFmtId="0" fontId="1" fillId="31" borderId="43" xfId="43" applyFont="1" applyFill="1" applyBorder="1" applyAlignment="1">
      <alignment horizontal="left" vertical="center" wrapText="1" indent="5"/>
    </xf>
    <xf numFmtId="0" fontId="1" fillId="31" borderId="43" xfId="0" applyFont="1" applyFill="1" applyBorder="1" applyAlignment="1">
      <alignment horizontal="left" vertical="center" wrapText="1" indent="7"/>
    </xf>
    <xf numFmtId="0" fontId="1" fillId="31" borderId="46" xfId="43" applyFont="1" applyFill="1" applyBorder="1" applyAlignment="1">
      <alignment horizontal="left" vertical="center" indent="3"/>
    </xf>
    <xf numFmtId="0" fontId="2" fillId="31" borderId="42" xfId="0" applyFont="1" applyFill="1" applyBorder="1" applyAlignment="1">
      <alignment horizontal="left" vertical="center" wrapText="1" indent="1"/>
    </xf>
    <xf numFmtId="0" fontId="1" fillId="31" borderId="44" xfId="43" applyFont="1" applyFill="1" applyBorder="1" applyAlignment="1">
      <alignment horizontal="left" vertical="center" indent="3"/>
    </xf>
    <xf numFmtId="0" fontId="2" fillId="31" borderId="43" xfId="0" applyFont="1" applyFill="1" applyBorder="1" applyAlignment="1">
      <alignment vertical="center" wrapText="1"/>
    </xf>
    <xf numFmtId="0" fontId="2" fillId="31" borderId="43" xfId="43" applyFont="1" applyFill="1" applyBorder="1" applyAlignment="1">
      <alignment horizontal="left" vertical="center" wrapText="1" indent="1"/>
    </xf>
    <xf numFmtId="0" fontId="1" fillId="31" borderId="43" xfId="0" applyFont="1" applyFill="1" applyBorder="1" applyAlignment="1">
      <alignment horizontal="left" vertical="center" wrapText="1" indent="1"/>
    </xf>
    <xf numFmtId="0" fontId="1" fillId="0" borderId="43" xfId="0" applyFont="1" applyFill="1" applyBorder="1" applyAlignment="1">
      <alignment horizontal="left" vertical="center" wrapText="1" indent="1"/>
    </xf>
    <xf numFmtId="0" fontId="2" fillId="31" borderId="44" xfId="0" applyFont="1" applyFill="1" applyBorder="1" applyAlignment="1">
      <alignment horizontal="left" vertical="center" wrapText="1" indent="1"/>
    </xf>
    <xf numFmtId="0" fontId="1" fillId="31" borderId="43" xfId="0" applyFont="1" applyFill="1" applyBorder="1" applyAlignment="1">
      <alignment vertical="center" wrapText="1"/>
    </xf>
    <xf numFmtId="0" fontId="1" fillId="31" borderId="46" xfId="0" applyFont="1" applyFill="1" applyBorder="1" applyAlignment="1">
      <alignment vertical="center" wrapText="1"/>
    </xf>
    <xf numFmtId="0" fontId="1" fillId="31" borderId="43" xfId="43" applyFont="1" applyFill="1" applyBorder="1" applyAlignment="1">
      <alignment horizontal="left" vertical="center" indent="5"/>
    </xf>
    <xf numFmtId="0" fontId="1" fillId="31" borderId="44" xfId="43" applyFont="1" applyFill="1" applyBorder="1" applyAlignment="1">
      <alignment horizontal="left" vertical="center" indent="5"/>
    </xf>
    <xf numFmtId="0" fontId="1" fillId="31" borderId="42" xfId="0" applyFont="1" applyFill="1" applyBorder="1" applyAlignment="1">
      <alignment vertical="center" wrapText="1"/>
    </xf>
    <xf numFmtId="0" fontId="1" fillId="31" borderId="45" xfId="0" applyFont="1" applyFill="1" applyBorder="1" applyAlignment="1">
      <alignment vertical="center" wrapText="1"/>
    </xf>
    <xf numFmtId="0" fontId="1" fillId="31" borderId="44" xfId="0" applyFont="1" applyFill="1" applyBorder="1" applyAlignment="1">
      <alignment vertical="center" wrapText="1"/>
    </xf>
    <xf numFmtId="49" fontId="26" fillId="31" borderId="22" xfId="43" applyNumberFormat="1" applyFont="1" applyFill="1" applyBorder="1" applyAlignment="1">
      <alignment horizontal="center" vertical="center"/>
    </xf>
    <xf numFmtId="49" fontId="27" fillId="31" borderId="22" xfId="43" applyNumberFormat="1" applyFont="1" applyFill="1" applyBorder="1" applyAlignment="1">
      <alignment horizontal="center" vertical="center"/>
    </xf>
    <xf numFmtId="49" fontId="27" fillId="31" borderId="24" xfId="43" applyNumberFormat="1" applyFont="1" applyFill="1" applyBorder="1" applyAlignment="1">
      <alignment horizontal="center" vertical="center"/>
    </xf>
    <xf numFmtId="49" fontId="44" fillId="31" borderId="24" xfId="43" applyNumberFormat="1" applyFont="1" applyFill="1" applyBorder="1" applyAlignment="1">
      <alignment horizontal="center" vertical="center"/>
    </xf>
    <xf numFmtId="0" fontId="2" fillId="31" borderId="43" xfId="0" applyFont="1" applyFill="1" applyBorder="1" applyAlignment="1">
      <alignment vertical="center"/>
    </xf>
    <xf numFmtId="0" fontId="1" fillId="31" borderId="43" xfId="43" applyFont="1" applyFill="1" applyBorder="1" applyAlignment="1">
      <alignment horizontal="left" vertical="center" indent="7"/>
    </xf>
    <xf numFmtId="0" fontId="1" fillId="31" borderId="46" xfId="0" applyFont="1" applyFill="1" applyBorder="1" applyAlignment="1">
      <alignment horizontal="left" vertical="center" wrapText="1" indent="1"/>
    </xf>
    <xf numFmtId="0" fontId="1" fillId="31" borderId="44" xfId="43" applyFont="1" applyFill="1" applyBorder="1" applyAlignment="1">
      <alignment horizontal="left" vertical="center" wrapText="1" indent="3"/>
    </xf>
    <xf numFmtId="0" fontId="44" fillId="31" borderId="44" xfId="43" applyFont="1" applyFill="1" applyBorder="1" applyAlignment="1">
      <alignment horizontal="center" vertical="center" wrapText="1"/>
    </xf>
    <xf numFmtId="49" fontId="26" fillId="0" borderId="22" xfId="0" applyNumberFormat="1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vertical="center" wrapText="1"/>
    </xf>
    <xf numFmtId="0" fontId="26" fillId="0" borderId="49" xfId="43" applyFont="1" applyFill="1" applyBorder="1" applyAlignment="1">
      <alignment horizontal="center" vertical="center"/>
    </xf>
    <xf numFmtId="4" fontId="77" fillId="0" borderId="19" xfId="0" applyNumberFormat="1" applyFont="1" applyFill="1" applyBorder="1" applyAlignment="1">
      <alignment vertical="center"/>
    </xf>
    <xf numFmtId="4" fontId="77" fillId="0" borderId="38" xfId="0" applyNumberFormat="1" applyFont="1" applyFill="1" applyBorder="1" applyAlignment="1">
      <alignment vertical="center"/>
    </xf>
    <xf numFmtId="172" fontId="1" fillId="31" borderId="28" xfId="71" applyNumberFormat="1" applyFont="1" applyFill="1" applyBorder="1" applyAlignment="1">
      <alignment horizontal="center" vertical="center"/>
    </xf>
    <xf numFmtId="172" fontId="1" fillId="31" borderId="39" xfId="71" applyNumberFormat="1" applyFont="1" applyFill="1" applyBorder="1" applyAlignment="1">
      <alignment horizontal="center" vertical="center"/>
    </xf>
    <xf numFmtId="4" fontId="1" fillId="0" borderId="19" xfId="43" applyNumberFormat="1" applyFont="1" applyFill="1" applyBorder="1" applyAlignment="1">
      <alignment horizontal="right" vertical="center" wrapText="1"/>
    </xf>
    <xf numFmtId="4" fontId="1" fillId="0" borderId="38" xfId="43" applyNumberFormat="1" applyFont="1" applyFill="1" applyBorder="1" applyAlignment="1">
      <alignment horizontal="right" vertical="center" wrapText="1"/>
    </xf>
    <xf numFmtId="4" fontId="1" fillId="0" borderId="43" xfId="43" applyNumberFormat="1" applyFont="1" applyFill="1" applyBorder="1" applyAlignment="1">
      <alignment horizontal="right" vertical="center" wrapText="1"/>
    </xf>
    <xf numFmtId="4" fontId="81" fillId="0" borderId="19" xfId="0" applyNumberFormat="1" applyFont="1" applyFill="1" applyBorder="1"/>
    <xf numFmtId="4" fontId="0" fillId="0" borderId="43" xfId="0" applyNumberFormat="1" applyFont="1" applyFill="1" applyBorder="1"/>
    <xf numFmtId="164" fontId="82" fillId="0" borderId="19" xfId="0" applyNumberFormat="1" applyFont="1" applyFill="1" applyBorder="1" applyAlignment="1">
      <alignment horizontal="center" vertical="center"/>
    </xf>
    <xf numFmtId="0" fontId="59" fillId="0" borderId="0" xfId="41" applyFont="1" applyFill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28" borderId="32" xfId="0" applyFont="1" applyFill="1" applyBorder="1" applyAlignment="1">
      <alignment horizontal="center" vertical="center" wrapText="1"/>
    </xf>
    <xf numFmtId="0" fontId="2" fillId="28" borderId="0" xfId="0" applyFont="1" applyFill="1" applyBorder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27" fillId="0" borderId="0" xfId="43" applyNumberFormat="1" applyFont="1" applyFill="1" applyAlignment="1">
      <alignment horizontal="left" vertical="top" wrapText="1"/>
    </xf>
    <xf numFmtId="49" fontId="46" fillId="31" borderId="20" xfId="43" applyNumberFormat="1" applyFont="1" applyFill="1" applyBorder="1" applyAlignment="1">
      <alignment horizontal="center" vertical="center"/>
    </xf>
    <xf numFmtId="49" fontId="46" fillId="31" borderId="33" xfId="43" applyNumberFormat="1" applyFont="1" applyFill="1" applyBorder="1" applyAlignment="1">
      <alignment horizontal="center" vertical="center"/>
    </xf>
    <xf numFmtId="49" fontId="46" fillId="31" borderId="35" xfId="43" applyNumberFormat="1" applyFont="1" applyFill="1" applyBorder="1" applyAlignment="1">
      <alignment horizontal="center" vertical="center"/>
    </xf>
    <xf numFmtId="49" fontId="27" fillId="31" borderId="0" xfId="43" applyNumberFormat="1" applyFont="1" applyFill="1" applyAlignment="1">
      <alignment horizontal="left" vertical="center"/>
    </xf>
    <xf numFmtId="0" fontId="2" fillId="31" borderId="21" xfId="43" applyFont="1" applyFill="1" applyBorder="1" applyAlignment="1">
      <alignment horizontal="left" vertical="center" wrapText="1"/>
    </xf>
    <xf numFmtId="0" fontId="2" fillId="31" borderId="48" xfId="43" applyFont="1" applyFill="1" applyBorder="1" applyAlignment="1">
      <alignment horizontal="left" vertical="center" wrapText="1"/>
    </xf>
    <xf numFmtId="49" fontId="47" fillId="31" borderId="21" xfId="43" applyNumberFormat="1" applyFont="1" applyFill="1" applyBorder="1" applyAlignment="1">
      <alignment horizontal="center" vertical="center" wrapText="1"/>
    </xf>
    <xf numFmtId="49" fontId="47" fillId="31" borderId="22" xfId="43" applyNumberFormat="1" applyFont="1" applyFill="1" applyBorder="1" applyAlignment="1">
      <alignment horizontal="center" vertical="center" wrapText="1"/>
    </xf>
    <xf numFmtId="0" fontId="4" fillId="31" borderId="42" xfId="43" applyFont="1" applyFill="1" applyBorder="1" applyAlignment="1">
      <alignment horizontal="center" vertical="center" wrapText="1"/>
    </xf>
    <xf numFmtId="0" fontId="4" fillId="31" borderId="43" xfId="43" applyFont="1" applyFill="1" applyBorder="1" applyAlignment="1">
      <alignment horizontal="center" vertical="center" wrapText="1"/>
    </xf>
    <xf numFmtId="0" fontId="45" fillId="31" borderId="26" xfId="43" applyFont="1" applyFill="1" applyBorder="1" applyAlignment="1">
      <alignment horizontal="center" vertical="center" wrapText="1"/>
    </xf>
    <xf numFmtId="0" fontId="45" fillId="31" borderId="0" xfId="43" applyFont="1" applyFill="1" applyBorder="1" applyAlignment="1">
      <alignment horizontal="center" vertical="center" wrapText="1"/>
    </xf>
    <xf numFmtId="0" fontId="45" fillId="31" borderId="36" xfId="43" applyFont="1" applyFill="1" applyBorder="1" applyAlignment="1">
      <alignment horizontal="center" vertical="center" wrapText="1"/>
    </xf>
    <xf numFmtId="0" fontId="68" fillId="31" borderId="0" xfId="0" applyFont="1" applyFill="1" applyAlignment="1">
      <alignment horizontal="left" vertical="center" wrapText="1"/>
    </xf>
    <xf numFmtId="0" fontId="69" fillId="31" borderId="0" xfId="0" applyFont="1" applyFill="1" applyAlignment="1">
      <alignment horizontal="left" vertical="top"/>
    </xf>
    <xf numFmtId="0" fontId="45" fillId="31" borderId="0" xfId="43" applyFont="1" applyFill="1" applyAlignment="1">
      <alignment horizontal="center" vertical="center" wrapText="1"/>
    </xf>
    <xf numFmtId="0" fontId="43" fillId="31" borderId="0" xfId="43" applyFont="1" applyFill="1" applyAlignment="1">
      <alignment horizontal="center" vertical="center" wrapText="1"/>
    </xf>
    <xf numFmtId="0" fontId="43" fillId="31" borderId="0" xfId="43" applyFont="1" applyFill="1" applyBorder="1" applyAlignment="1">
      <alignment horizontal="center" vertical="center" wrapText="1"/>
    </xf>
    <xf numFmtId="0" fontId="3" fillId="31" borderId="42" xfId="43" applyFont="1" applyFill="1" applyBorder="1" applyAlignment="1">
      <alignment horizontal="center" vertical="center" wrapText="1"/>
    </xf>
    <xf numFmtId="0" fontId="3" fillId="31" borderId="43" xfId="43" applyFont="1" applyFill="1" applyBorder="1" applyAlignment="1">
      <alignment horizontal="center" vertical="center" wrapText="1"/>
    </xf>
    <xf numFmtId="0" fontId="4" fillId="31" borderId="48" xfId="43" applyFont="1" applyFill="1" applyBorder="1" applyAlignment="1">
      <alignment horizontal="center" vertical="center" wrapText="1"/>
    </xf>
    <xf numFmtId="0" fontId="4" fillId="31" borderId="49" xfId="43" applyFont="1" applyFill="1" applyBorder="1" applyAlignment="1">
      <alignment horizontal="center" vertical="center" wrapText="1"/>
    </xf>
    <xf numFmtId="49" fontId="42" fillId="31" borderId="21" xfId="43" applyNumberFormat="1" applyFont="1" applyFill="1" applyBorder="1" applyAlignment="1">
      <alignment horizontal="center" vertical="center" wrapText="1"/>
    </xf>
    <xf numFmtId="49" fontId="42" fillId="31" borderId="22" xfId="43" applyNumberFormat="1" applyFont="1" applyFill="1" applyBorder="1" applyAlignment="1">
      <alignment horizontal="center" vertical="center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503" t="s">
        <v>383</v>
      </c>
      <c r="B1" s="504"/>
      <c r="C1" s="504"/>
      <c r="D1" s="504"/>
      <c r="E1" s="504"/>
      <c r="F1" s="504"/>
      <c r="G1" s="504"/>
    </row>
    <row r="2" spans="1:8" ht="16.5" thickBot="1" x14ac:dyDescent="0.3">
      <c r="A2" s="69" t="s">
        <v>147</v>
      </c>
      <c r="B2" s="70" t="s">
        <v>384</v>
      </c>
      <c r="C2" s="71" t="s">
        <v>385</v>
      </c>
      <c r="D2" s="71" t="s">
        <v>386</v>
      </c>
      <c r="E2" s="71" t="s">
        <v>387</v>
      </c>
      <c r="F2" s="71" t="s">
        <v>388</v>
      </c>
      <c r="G2" s="71" t="s">
        <v>345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389</v>
      </c>
      <c r="B4" s="78" t="s">
        <v>390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392</v>
      </c>
      <c r="B6" s="83" t="s">
        <v>393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394</v>
      </c>
      <c r="B7" s="83" t="s">
        <v>395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396</v>
      </c>
      <c r="B8" s="78" t="s">
        <v>397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223</v>
      </c>
      <c r="B9" s="78" t="s">
        <v>398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392</v>
      </c>
      <c r="B11" s="83" t="s">
        <v>399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394</v>
      </c>
      <c r="B12" s="83" t="s">
        <v>149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400</v>
      </c>
      <c r="B13" s="83" t="s">
        <v>401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258</v>
      </c>
      <c r="B14" s="78" t="s">
        <v>155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329</v>
      </c>
      <c r="B15" s="78" t="s">
        <v>150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402</v>
      </c>
      <c r="B16" s="78" t="s">
        <v>403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404</v>
      </c>
      <c r="B17" s="78" t="s">
        <v>405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406</v>
      </c>
      <c r="B19" s="83" t="s">
        <v>407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408</v>
      </c>
      <c r="B20" s="83" t="s">
        <v>409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410</v>
      </c>
      <c r="B21" s="83" t="s">
        <v>411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412</v>
      </c>
      <c r="B22" s="78" t="s">
        <v>413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414</v>
      </c>
      <c r="B23" s="78" t="s">
        <v>415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223</v>
      </c>
      <c r="B24" s="83" t="s">
        <v>416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392</v>
      </c>
      <c r="B26" s="83" t="s">
        <v>418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394</v>
      </c>
      <c r="B27" s="99" t="s">
        <v>419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258</v>
      </c>
      <c r="B28" s="83" t="s">
        <v>420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421</v>
      </c>
      <c r="B30" s="83" t="s">
        <v>422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423</v>
      </c>
      <c r="B31" s="78" t="s">
        <v>424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425</v>
      </c>
      <c r="B32" s="78" t="s">
        <v>426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427</v>
      </c>
      <c r="B33" s="78" t="s">
        <v>428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429</v>
      </c>
      <c r="B34" s="78" t="s">
        <v>158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223</v>
      </c>
      <c r="B36" s="83" t="s">
        <v>159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258</v>
      </c>
      <c r="B37" s="83" t="s">
        <v>160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329</v>
      </c>
      <c r="B38" s="83" t="s">
        <v>161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402</v>
      </c>
      <c r="B39" s="83" t="s">
        <v>162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430</v>
      </c>
      <c r="B40" s="78" t="s">
        <v>431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223</v>
      </c>
      <c r="B41" s="108" t="s">
        <v>432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258</v>
      </c>
      <c r="B42" s="83" t="s">
        <v>433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434</v>
      </c>
      <c r="C43" s="90" t="s">
        <v>435</v>
      </c>
      <c r="D43" s="112" t="s">
        <v>436</v>
      </c>
      <c r="E43" s="112" t="s">
        <v>435</v>
      </c>
      <c r="F43" s="112" t="s">
        <v>435</v>
      </c>
      <c r="G43" s="80" t="e">
        <f>#N/A</f>
        <v>#N/A</v>
      </c>
    </row>
    <row r="44" spans="1:8" x14ac:dyDescent="0.25">
      <c r="A44" s="77" t="s">
        <v>437</v>
      </c>
      <c r="B44" s="78" t="s">
        <v>438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223</v>
      </c>
      <c r="B45" s="108" t="s">
        <v>439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258</v>
      </c>
      <c r="B46" s="83" t="s">
        <v>440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434</v>
      </c>
      <c r="C47" s="90" t="s">
        <v>435</v>
      </c>
      <c r="D47" s="112" t="s">
        <v>436</v>
      </c>
      <c r="E47" s="114" t="s">
        <v>436</v>
      </c>
      <c r="F47" s="112" t="s">
        <v>436</v>
      </c>
      <c r="G47" s="80" t="e">
        <f>#N/A</f>
        <v>#N/A</v>
      </c>
    </row>
    <row r="48" spans="1:8" x14ac:dyDescent="0.25">
      <c r="A48" s="77" t="s">
        <v>441</v>
      </c>
      <c r="B48" s="78" t="s">
        <v>442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223</v>
      </c>
      <c r="B50" s="83" t="s">
        <v>444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392</v>
      </c>
      <c r="B51" s="83" t="s">
        <v>445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258</v>
      </c>
      <c r="B52" s="83" t="s">
        <v>446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447</v>
      </c>
      <c r="B53" s="78" t="s">
        <v>448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223</v>
      </c>
      <c r="B55" s="83" t="s">
        <v>450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392</v>
      </c>
      <c r="B56" s="83" t="s">
        <v>445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258</v>
      </c>
      <c r="B57" s="83" t="s">
        <v>446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451</v>
      </c>
      <c r="B58" s="78" t="s">
        <v>452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453</v>
      </c>
      <c r="B59" s="78" t="s">
        <v>454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223</v>
      </c>
      <c r="B60" s="83" t="s">
        <v>455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258</v>
      </c>
      <c r="B61" s="83" t="s">
        <v>456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457</v>
      </c>
      <c r="B62" s="78" t="s">
        <v>458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459</v>
      </c>
      <c r="B63" s="78" t="s">
        <v>460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459</v>
      </c>
      <c r="B65" s="78" t="s">
        <v>461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462</v>
      </c>
      <c r="B66" s="78" t="s">
        <v>463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151</v>
      </c>
      <c r="C68" s="87"/>
      <c r="D68" s="91"/>
      <c r="E68" s="91"/>
      <c r="F68" s="91"/>
      <c r="G68" s="80"/>
    </row>
    <row r="69" spans="1:8" x14ac:dyDescent="0.25">
      <c r="A69" s="82" t="s">
        <v>223</v>
      </c>
      <c r="B69" s="83" t="s">
        <v>152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258</v>
      </c>
      <c r="B70" s="120" t="s">
        <v>465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466</v>
      </c>
    </row>
    <row r="71" spans="1:8" x14ac:dyDescent="0.25">
      <c r="A71" s="82" t="s">
        <v>329</v>
      </c>
      <c r="B71" s="83" t="s">
        <v>467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505" t="s">
        <v>468</v>
      </c>
      <c r="B72" s="505"/>
      <c r="C72" s="505"/>
      <c r="D72" s="505"/>
      <c r="E72" s="505"/>
      <c r="F72" s="505"/>
      <c r="G72" s="505"/>
    </row>
    <row r="73" spans="1:8" ht="15" x14ac:dyDescent="0.25">
      <c r="A73" s="505"/>
      <c r="B73" s="505"/>
      <c r="C73" s="505"/>
      <c r="D73" s="505"/>
      <c r="E73" s="505"/>
      <c r="F73" s="505"/>
      <c r="G73" s="505"/>
    </row>
    <row r="74" spans="1:8" x14ac:dyDescent="0.25">
      <c r="A74" s="122" t="s">
        <v>469</v>
      </c>
      <c r="B74" s="122" t="s">
        <v>344</v>
      </c>
      <c r="C74" s="122" t="s">
        <v>470</v>
      </c>
      <c r="D74" s="122" t="s">
        <v>471</v>
      </c>
      <c r="E74" s="122" t="s">
        <v>472</v>
      </c>
      <c r="F74" s="122" t="s">
        <v>473</v>
      </c>
      <c r="G74" s="122" t="s">
        <v>345</v>
      </c>
    </row>
    <row r="75" spans="1:8" x14ac:dyDescent="0.25">
      <c r="A75" s="123"/>
      <c r="B75" s="123" t="s">
        <v>346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167</v>
      </c>
      <c r="B76" s="127" t="s">
        <v>347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164</v>
      </c>
      <c r="B77" s="127" t="s">
        <v>348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349</v>
      </c>
      <c r="B78" s="131" t="s">
        <v>350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351</v>
      </c>
      <c r="B79" s="127" t="s">
        <v>352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353</v>
      </c>
      <c r="B80" s="131" t="s">
        <v>354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355</v>
      </c>
      <c r="B81" s="127" t="s">
        <v>356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358</v>
      </c>
      <c r="B83" s="127" t="s">
        <v>359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360</v>
      </c>
      <c r="B85" s="127" t="s">
        <v>361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165</v>
      </c>
      <c r="B86" s="127" t="s">
        <v>362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363</v>
      </c>
      <c r="B87" s="131" t="s">
        <v>474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364</v>
      </c>
      <c r="B88" s="127" t="s">
        <v>365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366</v>
      </c>
      <c r="B89" s="127" t="s">
        <v>367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168</v>
      </c>
      <c r="B90" s="127" t="s">
        <v>368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186</v>
      </c>
      <c r="B91" s="127" t="s">
        <v>475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221</v>
      </c>
      <c r="B92" s="127" t="s">
        <v>369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222</v>
      </c>
      <c r="B93" s="127" t="s">
        <v>370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169</v>
      </c>
      <c r="B94" s="127" t="s">
        <v>371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170</v>
      </c>
      <c r="B95" s="127" t="s">
        <v>372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171</v>
      </c>
      <c r="B96" s="127" t="s">
        <v>373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177</v>
      </c>
      <c r="B97" s="127" t="s">
        <v>374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187</v>
      </c>
      <c r="B98" s="127" t="s">
        <v>375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188</v>
      </c>
      <c r="B103" s="127" t="s">
        <v>380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189</v>
      </c>
      <c r="B104" s="127" t="s">
        <v>381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190</v>
      </c>
      <c r="B105" s="127" t="s">
        <v>382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477</v>
      </c>
      <c r="C107" s="141"/>
      <c r="D107" s="136" t="s">
        <v>436</v>
      </c>
      <c r="E107" s="136" t="s">
        <v>436</v>
      </c>
      <c r="F107" s="136" t="s">
        <v>436</v>
      </c>
      <c r="G107" s="124" t="e">
        <f>#N/A</f>
        <v>#N/A</v>
      </c>
    </row>
    <row r="108" spans="1:7" x14ac:dyDescent="0.25">
      <c r="A108" s="138"/>
      <c r="B108" s="141" t="s">
        <v>478</v>
      </c>
      <c r="C108" s="141"/>
      <c r="D108" s="136" t="s">
        <v>436</v>
      </c>
      <c r="E108" s="136" t="s">
        <v>436</v>
      </c>
      <c r="F108" s="136" t="s">
        <v>436</v>
      </c>
      <c r="G108" s="124" t="e">
        <f>#N/A</f>
        <v>#N/A</v>
      </c>
    </row>
    <row r="109" spans="1:7" x14ac:dyDescent="0.25">
      <c r="A109" s="138"/>
      <c r="B109" s="141" t="s">
        <v>479</v>
      </c>
      <c r="C109" s="141"/>
      <c r="D109" s="136" t="s">
        <v>436</v>
      </c>
      <c r="E109" s="136" t="s">
        <v>436</v>
      </c>
      <c r="F109" s="136" t="s">
        <v>436</v>
      </c>
      <c r="G109" s="136" t="s">
        <v>436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480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481</v>
      </c>
      <c r="B113" s="149" t="s">
        <v>482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483</v>
      </c>
      <c r="B114" s="149" t="s">
        <v>484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485</v>
      </c>
      <c r="B115" s="149" t="s">
        <v>486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487</v>
      </c>
      <c r="B116" s="149" t="s">
        <v>488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490</v>
      </c>
      <c r="B119" s="149" t="s">
        <v>491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492</v>
      </c>
      <c r="B120" s="149" t="s">
        <v>493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505" t="s">
        <v>494</v>
      </c>
      <c r="B122" s="505"/>
      <c r="C122" s="505"/>
      <c r="D122" s="505"/>
      <c r="E122" s="505"/>
      <c r="F122" s="505"/>
      <c r="G122" s="505"/>
      <c r="H122" s="110"/>
      <c r="I122" s="110"/>
      <c r="J122" s="110"/>
      <c r="K122" s="110"/>
      <c r="L122" s="110"/>
    </row>
    <row r="123" spans="1:12" x14ac:dyDescent="0.25">
      <c r="A123" s="505"/>
      <c r="B123" s="505"/>
      <c r="C123" s="505"/>
      <c r="D123" s="505"/>
      <c r="E123" s="505"/>
      <c r="F123" s="505"/>
      <c r="G123" s="505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345</v>
      </c>
    </row>
    <row r="125" spans="1:12" x14ac:dyDescent="0.25">
      <c r="A125" s="153"/>
      <c r="B125" s="108" t="s">
        <v>495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500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500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510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520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209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530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540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345</v>
      </c>
      <c r="H190" s="199" t="s">
        <v>543</v>
      </c>
      <c r="I190" s="152"/>
    </row>
    <row r="191" spans="1:9" x14ac:dyDescent="0.25">
      <c r="A191" s="194"/>
      <c r="B191" s="200" t="s">
        <v>460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345</v>
      </c>
      <c r="H195" s="199" t="s">
        <v>543</v>
      </c>
      <c r="I195" s="152"/>
    </row>
    <row r="196" spans="1:9" x14ac:dyDescent="0.25">
      <c r="A196" s="205"/>
      <c r="B196" s="200" t="s">
        <v>442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506" t="s">
        <v>549</v>
      </c>
      <c r="I198" s="152"/>
    </row>
    <row r="199" spans="1:9" x14ac:dyDescent="0.25">
      <c r="A199" s="205"/>
      <c r="B199" s="209" t="s">
        <v>550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506"/>
      <c r="I199" s="152"/>
    </row>
    <row r="200" spans="1:9" x14ac:dyDescent="0.25">
      <c r="A200" s="205"/>
      <c r="B200" s="196" t="s">
        <v>551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345</v>
      </c>
      <c r="H203" s="199" t="s">
        <v>543</v>
      </c>
      <c r="I203" s="152"/>
    </row>
    <row r="204" spans="1:9" x14ac:dyDescent="0.25">
      <c r="A204" s="194"/>
      <c r="B204" s="200" t="s">
        <v>495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501" t="s">
        <v>553</v>
      </c>
      <c r="I204" s="152"/>
    </row>
    <row r="205" spans="1:9" x14ac:dyDescent="0.25">
      <c r="A205" s="194"/>
      <c r="B205" s="196" t="s">
        <v>501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501"/>
      <c r="I205" s="152"/>
    </row>
    <row r="206" spans="1:9" x14ac:dyDescent="0.25">
      <c r="A206" s="194"/>
      <c r="B206" s="196" t="s">
        <v>504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501"/>
      <c r="I206" s="152"/>
    </row>
    <row r="207" spans="1:9" x14ac:dyDescent="0.25">
      <c r="A207" s="194"/>
      <c r="B207" s="196" t="s">
        <v>505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501"/>
      <c r="I207" s="213"/>
    </row>
    <row r="208" spans="1:9" x14ac:dyDescent="0.25">
      <c r="A208" s="194"/>
      <c r="B208" s="196" t="s">
        <v>422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345</v>
      </c>
      <c r="H213" s="199" t="s">
        <v>543</v>
      </c>
      <c r="I213" s="152"/>
    </row>
    <row r="214" spans="1:9" x14ac:dyDescent="0.25">
      <c r="A214" s="205"/>
      <c r="B214" s="200" t="s">
        <v>555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345</v>
      </c>
      <c r="H219" s="199" t="s">
        <v>543</v>
      </c>
      <c r="I219" s="152"/>
    </row>
    <row r="220" spans="1:9" x14ac:dyDescent="0.25">
      <c r="A220" s="205"/>
      <c r="B220" s="219" t="s">
        <v>559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560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563</v>
      </c>
      <c r="I223" s="152"/>
    </row>
    <row r="224" spans="1:9" x14ac:dyDescent="0.25">
      <c r="A224" s="205"/>
      <c r="B224" s="219" t="s">
        <v>564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154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570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570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330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330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580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345</v>
      </c>
      <c r="H247" s="199" t="s">
        <v>543</v>
      </c>
      <c r="I247" s="152"/>
    </row>
    <row r="248" spans="1:9" ht="17.25" x14ac:dyDescent="0.25">
      <c r="A248" s="205"/>
      <c r="B248" s="231" t="s">
        <v>582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590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592</v>
      </c>
      <c r="C261" s="239" t="s">
        <v>593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345</v>
      </c>
      <c r="H264" s="199" t="s">
        <v>543</v>
      </c>
      <c r="I264" s="152"/>
    </row>
    <row r="265" spans="1:9" ht="45" x14ac:dyDescent="0.25">
      <c r="A265" s="194"/>
      <c r="B265" s="231" t="s">
        <v>595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596</v>
      </c>
      <c r="I265" s="152"/>
    </row>
    <row r="266" spans="1:9" x14ac:dyDescent="0.25">
      <c r="A266" s="194"/>
      <c r="B266" s="242" t="s">
        <v>597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600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604</v>
      </c>
      <c r="I273" s="152"/>
    </row>
    <row r="274" spans="1:9" x14ac:dyDescent="0.25">
      <c r="A274" s="194"/>
      <c r="B274" s="217" t="s">
        <v>605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607</v>
      </c>
      <c r="I277" s="152"/>
    </row>
    <row r="278" spans="1:9" x14ac:dyDescent="0.25">
      <c r="A278" s="254"/>
      <c r="B278" s="217" t="s">
        <v>608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609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610</v>
      </c>
      <c r="I279" s="255"/>
    </row>
    <row r="280" spans="1:9" ht="31.5" x14ac:dyDescent="0.25">
      <c r="A280" s="254"/>
      <c r="B280" s="252" t="s">
        <v>611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345</v>
      </c>
      <c r="H285" s="199" t="s">
        <v>543</v>
      </c>
      <c r="I285" s="152"/>
    </row>
    <row r="286" spans="1:9" x14ac:dyDescent="0.25">
      <c r="A286" s="254"/>
      <c r="B286" s="196" t="s">
        <v>613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502" t="s">
        <v>614</v>
      </c>
      <c r="I286" s="152"/>
    </row>
    <row r="287" spans="1:9" x14ac:dyDescent="0.25">
      <c r="A287" s="254"/>
      <c r="B287" s="196" t="s">
        <v>615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502"/>
      <c r="I287" s="152"/>
    </row>
    <row r="288" spans="1:9" x14ac:dyDescent="0.25">
      <c r="A288" s="254"/>
      <c r="B288" s="196" t="s">
        <v>616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502"/>
      <c r="I288" s="152"/>
    </row>
    <row r="289" spans="1:9" x14ac:dyDescent="0.25">
      <c r="A289" s="254"/>
      <c r="B289" s="257" t="s">
        <v>617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502"/>
      <c r="I289" s="152"/>
    </row>
    <row r="290" spans="1:9" x14ac:dyDescent="0.25">
      <c r="A290" s="254"/>
      <c r="B290" s="257" t="s">
        <v>399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502"/>
      <c r="I290" s="152"/>
    </row>
    <row r="291" spans="1:9" x14ac:dyDescent="0.25">
      <c r="A291" s="254"/>
      <c r="B291" s="196" t="s">
        <v>618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502"/>
      <c r="I291" s="152"/>
    </row>
    <row r="292" spans="1:9" x14ac:dyDescent="0.25">
      <c r="A292" s="254"/>
      <c r="B292" s="217" t="s">
        <v>619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620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9"/>
  <sheetViews>
    <sheetView tabSelected="1" topLeftCell="A353" zoomScale="80" zoomScaleNormal="80" zoomScaleSheetLayoutView="85" workbookViewId="0">
      <selection activeCell="G214" sqref="G214"/>
    </sheetView>
  </sheetViews>
  <sheetFormatPr defaultColWidth="10.28515625" defaultRowHeight="15.75" x14ac:dyDescent="0.25"/>
  <cols>
    <col min="1" max="1" width="10.140625" style="282" customWidth="1"/>
    <col min="2" max="2" width="85.28515625" style="283" customWidth="1"/>
    <col min="3" max="3" width="12.28515625" style="284" customWidth="1"/>
    <col min="4" max="4" width="17.7109375" style="285" customWidth="1"/>
    <col min="5" max="8" width="18.85546875" style="285" customWidth="1"/>
    <col min="9" max="9" width="19.42578125" style="285" customWidth="1"/>
    <col min="10" max="10" width="15.5703125" style="285" customWidth="1"/>
    <col min="11" max="11" width="17.140625" style="285" customWidth="1"/>
    <col min="12" max="16" width="11.28515625" style="285" bestFit="1" customWidth="1"/>
    <col min="17" max="17" width="14.42578125" style="285" customWidth="1"/>
    <col min="18" max="16384" width="10.28515625" style="285"/>
  </cols>
  <sheetData>
    <row r="1" spans="1:9" s="289" customFormat="1" hidden="1" x14ac:dyDescent="0.25">
      <c r="A1" s="286"/>
      <c r="B1" s="287"/>
      <c r="C1" s="288"/>
    </row>
    <row r="2" spans="1:9" s="289" customFormat="1" hidden="1" x14ac:dyDescent="0.25">
      <c r="A2" s="286"/>
      <c r="B2" s="287"/>
      <c r="C2" s="288"/>
    </row>
    <row r="3" spans="1:9" s="289" customFormat="1" hidden="1" x14ac:dyDescent="0.25">
      <c r="A3" s="286"/>
      <c r="B3" s="287"/>
      <c r="C3" s="288"/>
    </row>
    <row r="4" spans="1:9" s="289" customFormat="1" hidden="1" x14ac:dyDescent="0.25">
      <c r="A4" s="286"/>
      <c r="B4" s="287"/>
      <c r="C4" s="288"/>
    </row>
    <row r="5" spans="1:9" s="289" customFormat="1" hidden="1" x14ac:dyDescent="0.25">
      <c r="A5" s="286"/>
      <c r="B5" s="287"/>
      <c r="C5" s="288"/>
    </row>
    <row r="6" spans="1:9" s="289" customFormat="1" x14ac:dyDescent="0.25">
      <c r="A6" s="524" t="s">
        <v>139</v>
      </c>
      <c r="B6" s="524"/>
      <c r="C6" s="524"/>
      <c r="D6" s="524"/>
      <c r="E6" s="524"/>
      <c r="F6" s="524"/>
      <c r="G6" s="524"/>
      <c r="H6" s="524"/>
      <c r="I6" s="524"/>
    </row>
    <row r="7" spans="1:9" s="289" customFormat="1" x14ac:dyDescent="0.25">
      <c r="A7" s="525"/>
      <c r="B7" s="525"/>
      <c r="C7" s="525"/>
      <c r="D7" s="525"/>
      <c r="E7" s="525"/>
      <c r="F7" s="525"/>
      <c r="G7" s="525"/>
      <c r="H7" s="525"/>
      <c r="I7" s="525"/>
    </row>
    <row r="8" spans="1:9" s="289" customFormat="1" x14ac:dyDescent="0.25">
      <c r="A8" s="286"/>
      <c r="B8" s="287"/>
      <c r="C8" s="288"/>
    </row>
    <row r="9" spans="1:9" s="289" customFormat="1" ht="21.75" customHeight="1" x14ac:dyDescent="0.25">
      <c r="A9" s="290"/>
      <c r="B9" s="290" t="s">
        <v>1125</v>
      </c>
      <c r="C9" s="290"/>
    </row>
    <row r="10" spans="1:9" s="289" customFormat="1" x14ac:dyDescent="0.25">
      <c r="A10" s="286"/>
      <c r="B10" s="291" t="s">
        <v>757</v>
      </c>
      <c r="C10" s="288"/>
    </row>
    <row r="11" spans="1:9" s="289" customFormat="1" ht="18.75" x14ac:dyDescent="0.25">
      <c r="A11" s="286"/>
      <c r="B11" s="292" t="s">
        <v>1123</v>
      </c>
      <c r="C11" s="288"/>
    </row>
    <row r="12" spans="1:9" s="289" customFormat="1" ht="15.75" customHeight="1" x14ac:dyDescent="0.25">
      <c r="A12" s="290"/>
      <c r="B12" s="290" t="s">
        <v>1126</v>
      </c>
      <c r="C12" s="288"/>
    </row>
    <row r="13" spans="1:9" s="289" customFormat="1" ht="18.75" x14ac:dyDescent="0.25">
      <c r="A13" s="286"/>
      <c r="B13" s="293"/>
      <c r="C13" s="288"/>
    </row>
    <row r="14" spans="1:9" s="289" customFormat="1" ht="40.5" customHeight="1" x14ac:dyDescent="0.25">
      <c r="A14" s="521" t="s">
        <v>759</v>
      </c>
      <c r="B14" s="521"/>
      <c r="C14" s="288"/>
      <c r="D14" s="302"/>
      <c r="E14" s="302"/>
      <c r="F14" s="302"/>
      <c r="G14" s="302"/>
      <c r="H14" s="302"/>
    </row>
    <row r="15" spans="1:9" s="289" customFormat="1" x14ac:dyDescent="0.25">
      <c r="A15" s="522" t="s">
        <v>756</v>
      </c>
      <c r="B15" s="522"/>
      <c r="C15" s="288"/>
      <c r="D15" s="302"/>
    </row>
    <row r="16" spans="1:9" s="289" customFormat="1" x14ac:dyDescent="0.25">
      <c r="D16" s="302"/>
    </row>
    <row r="17" spans="1:10" s="289" customFormat="1" x14ac:dyDescent="0.25"/>
    <row r="18" spans="1:10" s="289" customFormat="1" ht="18.75" customHeight="1" thickBot="1" x14ac:dyDescent="0.3">
      <c r="A18" s="523" t="s">
        <v>1072</v>
      </c>
      <c r="B18" s="523"/>
      <c r="C18" s="523"/>
      <c r="D18" s="523"/>
      <c r="E18" s="523"/>
      <c r="F18" s="523"/>
      <c r="G18" s="523"/>
      <c r="H18" s="523"/>
      <c r="I18" s="523"/>
    </row>
    <row r="19" spans="1:10" s="289" customFormat="1" ht="63" x14ac:dyDescent="0.25">
      <c r="A19" s="530" t="s">
        <v>147</v>
      </c>
      <c r="B19" s="526" t="s">
        <v>148</v>
      </c>
      <c r="C19" s="526" t="s">
        <v>758</v>
      </c>
      <c r="D19" s="294">
        <v>2021</v>
      </c>
      <c r="E19" s="294">
        <f>D19+1</f>
        <v>2022</v>
      </c>
      <c r="F19" s="294">
        <f t="shared" ref="F19:H19" si="0">E19+1</f>
        <v>2023</v>
      </c>
      <c r="G19" s="294">
        <f t="shared" si="0"/>
        <v>2024</v>
      </c>
      <c r="H19" s="351">
        <f t="shared" si="0"/>
        <v>2025</v>
      </c>
      <c r="I19" s="394" t="s">
        <v>669</v>
      </c>
    </row>
    <row r="20" spans="1:10" s="289" customFormat="1" x14ac:dyDescent="0.25">
      <c r="A20" s="531"/>
      <c r="B20" s="527"/>
      <c r="C20" s="527"/>
      <c r="D20" s="295" t="s">
        <v>1129</v>
      </c>
      <c r="E20" s="295" t="s">
        <v>1124</v>
      </c>
      <c r="F20" s="295" t="s">
        <v>1124</v>
      </c>
      <c r="G20" s="295" t="s">
        <v>1124</v>
      </c>
      <c r="H20" s="352" t="s">
        <v>1124</v>
      </c>
      <c r="I20" s="395" t="s">
        <v>1124</v>
      </c>
    </row>
    <row r="21" spans="1:10" s="296" customFormat="1" ht="16.5" thickBot="1" x14ac:dyDescent="0.3">
      <c r="A21" s="430">
        <v>1</v>
      </c>
      <c r="B21" s="429">
        <f>A21+1</f>
        <v>2</v>
      </c>
      <c r="C21" s="429">
        <f t="shared" ref="C21:I21" si="1">B21+1</f>
        <v>3</v>
      </c>
      <c r="D21" s="350" t="s">
        <v>1127</v>
      </c>
      <c r="E21" s="350" t="s">
        <v>1128</v>
      </c>
      <c r="F21" s="350">
        <f t="shared" si="1"/>
        <v>6</v>
      </c>
      <c r="G21" s="350">
        <f t="shared" si="1"/>
        <v>7</v>
      </c>
      <c r="H21" s="428">
        <f t="shared" si="1"/>
        <v>8</v>
      </c>
      <c r="I21" s="429">
        <f t="shared" si="1"/>
        <v>9</v>
      </c>
      <c r="J21" s="289"/>
    </row>
    <row r="22" spans="1:10" s="296" customFormat="1" ht="19.5" thickBot="1" x14ac:dyDescent="0.3">
      <c r="A22" s="508" t="s">
        <v>681</v>
      </c>
      <c r="B22" s="509"/>
      <c r="C22" s="509"/>
      <c r="D22" s="509"/>
      <c r="E22" s="509"/>
      <c r="F22" s="509"/>
      <c r="G22" s="509"/>
      <c r="H22" s="509"/>
      <c r="I22" s="510"/>
      <c r="J22" s="289"/>
    </row>
    <row r="23" spans="1:10" s="296" customFormat="1" x14ac:dyDescent="0.25">
      <c r="A23" s="431" t="s">
        <v>163</v>
      </c>
      <c r="B23" s="456" t="s">
        <v>56</v>
      </c>
      <c r="C23" s="441" t="s">
        <v>904</v>
      </c>
      <c r="D23" s="330">
        <f>SUM(D24,D28:D34,D37)</f>
        <v>510.86799999999999</v>
      </c>
      <c r="E23" s="330">
        <v>512.30200000000002</v>
      </c>
      <c r="F23" s="330">
        <v>537.9171</v>
      </c>
      <c r="G23" s="330">
        <v>564.81295499999999</v>
      </c>
      <c r="H23" s="380">
        <v>593.05360274999998</v>
      </c>
      <c r="I23" s="416">
        <f t="shared" ref="I23" si="2">SUM(I24,I28:I34,I37)</f>
        <v>2718.9536577499994</v>
      </c>
      <c r="J23" s="289"/>
    </row>
    <row r="24" spans="1:10" s="296" customFormat="1" x14ac:dyDescent="0.25">
      <c r="A24" s="432" t="s">
        <v>164</v>
      </c>
      <c r="B24" s="457" t="s">
        <v>57</v>
      </c>
      <c r="C24" s="442" t="s">
        <v>904</v>
      </c>
      <c r="D24" s="332">
        <v>0</v>
      </c>
      <c r="E24" s="332">
        <v>0</v>
      </c>
      <c r="F24" s="332">
        <v>0</v>
      </c>
      <c r="G24" s="332">
        <v>0</v>
      </c>
      <c r="H24" s="381">
        <v>0</v>
      </c>
      <c r="I24" s="421">
        <f t="shared" ref="I24" si="3">SUM(I25:I27)</f>
        <v>0</v>
      </c>
      <c r="J24" s="289"/>
    </row>
    <row r="25" spans="1:10" s="296" customFormat="1" ht="31.5" x14ac:dyDescent="0.25">
      <c r="A25" s="432" t="s">
        <v>349</v>
      </c>
      <c r="B25" s="458" t="s">
        <v>1057</v>
      </c>
      <c r="C25" s="442" t="s">
        <v>904</v>
      </c>
      <c r="D25" s="327"/>
      <c r="E25" s="327"/>
      <c r="F25" s="327"/>
      <c r="G25" s="327"/>
      <c r="H25" s="382"/>
      <c r="I25" s="421"/>
      <c r="J25" s="289"/>
    </row>
    <row r="26" spans="1:10" s="296" customFormat="1" ht="31.5" x14ac:dyDescent="0.25">
      <c r="A26" s="432" t="s">
        <v>351</v>
      </c>
      <c r="B26" s="458" t="s">
        <v>1058</v>
      </c>
      <c r="C26" s="442" t="s">
        <v>904</v>
      </c>
      <c r="D26" s="327"/>
      <c r="E26" s="327"/>
      <c r="F26" s="327"/>
      <c r="G26" s="327"/>
      <c r="H26" s="382"/>
      <c r="I26" s="421"/>
      <c r="J26" s="289"/>
    </row>
    <row r="27" spans="1:10" s="296" customFormat="1" ht="31.5" x14ac:dyDescent="0.25">
      <c r="A27" s="432" t="s">
        <v>353</v>
      </c>
      <c r="B27" s="458" t="s">
        <v>1043</v>
      </c>
      <c r="C27" s="442" t="s">
        <v>904</v>
      </c>
      <c r="D27" s="327"/>
      <c r="E27" s="327"/>
      <c r="F27" s="327"/>
      <c r="G27" s="327"/>
      <c r="H27" s="382"/>
      <c r="I27" s="421"/>
      <c r="J27" s="289"/>
    </row>
    <row r="28" spans="1:10" s="296" customFormat="1" x14ac:dyDescent="0.25">
      <c r="A28" s="432" t="s">
        <v>165</v>
      </c>
      <c r="B28" s="457" t="s">
        <v>96</v>
      </c>
      <c r="C28" s="442" t="s">
        <v>904</v>
      </c>
      <c r="D28" s="327"/>
      <c r="E28" s="327"/>
      <c r="F28" s="327"/>
      <c r="G28" s="327"/>
      <c r="H28" s="382"/>
      <c r="I28" s="421"/>
      <c r="J28" s="289"/>
    </row>
    <row r="29" spans="1:10" s="296" customFormat="1" x14ac:dyDescent="0.25">
      <c r="A29" s="432" t="s">
        <v>168</v>
      </c>
      <c r="B29" s="457" t="s">
        <v>1103</v>
      </c>
      <c r="C29" s="442" t="s">
        <v>904</v>
      </c>
      <c r="D29" s="323"/>
      <c r="E29" s="323"/>
      <c r="F29" s="323"/>
      <c r="G29" s="323"/>
      <c r="H29" s="375"/>
      <c r="I29" s="417"/>
      <c r="J29" s="289"/>
    </row>
    <row r="30" spans="1:10" s="296" customFormat="1" x14ac:dyDescent="0.25">
      <c r="A30" s="432" t="s">
        <v>186</v>
      </c>
      <c r="B30" s="457" t="s">
        <v>97</v>
      </c>
      <c r="C30" s="442" t="s">
        <v>904</v>
      </c>
      <c r="D30" s="327"/>
      <c r="E30" s="327"/>
      <c r="F30" s="327"/>
      <c r="G30" s="327"/>
      <c r="H30" s="382"/>
      <c r="I30" s="421"/>
      <c r="J30" s="289"/>
    </row>
    <row r="31" spans="1:10" s="296" customFormat="1" x14ac:dyDescent="0.25">
      <c r="A31" s="432" t="s">
        <v>222</v>
      </c>
      <c r="B31" s="457" t="s">
        <v>1104</v>
      </c>
      <c r="C31" s="442" t="s">
        <v>904</v>
      </c>
      <c r="D31" s="327"/>
      <c r="E31" s="327"/>
      <c r="F31" s="327"/>
      <c r="G31" s="327"/>
      <c r="H31" s="382"/>
      <c r="I31" s="421"/>
      <c r="J31" s="289"/>
    </row>
    <row r="32" spans="1:10" s="296" customFormat="1" x14ac:dyDescent="0.25">
      <c r="A32" s="432" t="s">
        <v>232</v>
      </c>
      <c r="B32" s="457" t="s">
        <v>1105</v>
      </c>
      <c r="C32" s="442" t="s">
        <v>904</v>
      </c>
      <c r="D32" s="332">
        <v>510.30200000000002</v>
      </c>
      <c r="E32" s="332">
        <v>512.30200000000002</v>
      </c>
      <c r="F32" s="332">
        <v>537.9171</v>
      </c>
      <c r="G32" s="332">
        <v>564.81295499999999</v>
      </c>
      <c r="H32" s="332">
        <v>593.05360274999998</v>
      </c>
      <c r="I32" s="421">
        <f>SUM(D32:H32)</f>
        <v>2718.3876577499996</v>
      </c>
      <c r="J32" s="289"/>
    </row>
    <row r="33" spans="1:11" s="296" customFormat="1" x14ac:dyDescent="0.25">
      <c r="A33" s="432" t="s">
        <v>897</v>
      </c>
      <c r="B33" s="457" t="s">
        <v>104</v>
      </c>
      <c r="C33" s="442" t="s">
        <v>904</v>
      </c>
      <c r="D33" s="327"/>
      <c r="E33" s="327"/>
      <c r="F33" s="327"/>
      <c r="G33" s="327"/>
      <c r="H33" s="382"/>
      <c r="I33" s="421"/>
      <c r="J33" s="289"/>
    </row>
    <row r="34" spans="1:11" s="296" customFormat="1" ht="31.5" x14ac:dyDescent="0.25">
      <c r="A34" s="432" t="s">
        <v>898</v>
      </c>
      <c r="B34" s="458" t="s">
        <v>974</v>
      </c>
      <c r="C34" s="442" t="s">
        <v>904</v>
      </c>
      <c r="D34" s="332">
        <v>0</v>
      </c>
      <c r="E34" s="332">
        <v>0</v>
      </c>
      <c r="F34" s="332">
        <v>0</v>
      </c>
      <c r="G34" s="332">
        <v>0</v>
      </c>
      <c r="H34" s="381">
        <v>0</v>
      </c>
      <c r="I34" s="421">
        <f t="shared" ref="I34" si="4">SUM(I35:I36)</f>
        <v>0</v>
      </c>
      <c r="J34" s="289"/>
    </row>
    <row r="35" spans="1:11" s="296" customFormat="1" x14ac:dyDescent="0.25">
      <c r="A35" s="432" t="s">
        <v>20</v>
      </c>
      <c r="B35" s="459" t="s">
        <v>798</v>
      </c>
      <c r="C35" s="442" t="s">
        <v>904</v>
      </c>
      <c r="D35" s="332"/>
      <c r="E35" s="332"/>
      <c r="F35" s="332"/>
      <c r="G35" s="332"/>
      <c r="H35" s="381"/>
      <c r="I35" s="421"/>
      <c r="J35" s="289"/>
    </row>
    <row r="36" spans="1:11" s="296" customFormat="1" x14ac:dyDescent="0.25">
      <c r="A36" s="432" t="s">
        <v>21</v>
      </c>
      <c r="B36" s="459" t="s">
        <v>786</v>
      </c>
      <c r="C36" s="442" t="s">
        <v>904</v>
      </c>
      <c r="D36" s="332"/>
      <c r="E36" s="332"/>
      <c r="F36" s="332"/>
      <c r="G36" s="332"/>
      <c r="H36" s="381"/>
      <c r="I36" s="421"/>
      <c r="J36" s="289"/>
    </row>
    <row r="37" spans="1:11" s="296" customFormat="1" ht="16.5" thickBot="1" x14ac:dyDescent="0.3">
      <c r="A37" s="432" t="s">
        <v>899</v>
      </c>
      <c r="B37" s="457" t="s">
        <v>1106</v>
      </c>
      <c r="C37" s="443" t="s">
        <v>904</v>
      </c>
      <c r="D37" s="333">
        <v>0.56599999999999995</v>
      </c>
      <c r="E37" s="333"/>
      <c r="F37" s="333"/>
      <c r="G37" s="333"/>
      <c r="H37" s="383"/>
      <c r="I37" s="422">
        <f>SUM(D37:H37)</f>
        <v>0.56599999999999995</v>
      </c>
      <c r="J37" s="289"/>
      <c r="K37" s="297"/>
    </row>
    <row r="38" spans="1:11" s="296" customFormat="1" ht="31.5" x14ac:dyDescent="0.25">
      <c r="A38" s="433" t="s">
        <v>166</v>
      </c>
      <c r="B38" s="456" t="s">
        <v>58</v>
      </c>
      <c r="C38" s="441" t="s">
        <v>904</v>
      </c>
      <c r="D38" s="330">
        <f>D47</f>
        <v>432.864891</v>
      </c>
      <c r="E38" s="330">
        <v>458.67593621744101</v>
      </c>
      <c r="F38" s="330">
        <v>481.66788177873747</v>
      </c>
      <c r="G38" s="330">
        <v>505.75127586767439</v>
      </c>
      <c r="H38" s="380">
        <v>531.03883966105809</v>
      </c>
      <c r="I38" s="416">
        <f t="shared" ref="I38" si="5">SUM(I39,I43:I49,I52)</f>
        <v>2409.998824524911</v>
      </c>
      <c r="J38" s="289"/>
    </row>
    <row r="39" spans="1:11" s="296" customFormat="1" x14ac:dyDescent="0.25">
      <c r="A39" s="432" t="s">
        <v>170</v>
      </c>
      <c r="B39" s="457" t="s">
        <v>57</v>
      </c>
      <c r="C39" s="442" t="s">
        <v>904</v>
      </c>
      <c r="D39" s="331">
        <v>0</v>
      </c>
      <c r="E39" s="331">
        <v>0</v>
      </c>
      <c r="F39" s="331">
        <v>0</v>
      </c>
      <c r="G39" s="331">
        <v>0</v>
      </c>
      <c r="H39" s="374">
        <v>0</v>
      </c>
      <c r="I39" s="417">
        <f t="shared" ref="I39" si="6">SUM(I40:I42)</f>
        <v>0</v>
      </c>
      <c r="J39" s="289"/>
    </row>
    <row r="40" spans="1:11" s="296" customFormat="1" ht="31.5" x14ac:dyDescent="0.25">
      <c r="A40" s="432" t="s">
        <v>997</v>
      </c>
      <c r="B40" s="460" t="s">
        <v>1057</v>
      </c>
      <c r="C40" s="442" t="s">
        <v>904</v>
      </c>
      <c r="D40" s="323"/>
      <c r="E40" s="323"/>
      <c r="F40" s="323"/>
      <c r="G40" s="323"/>
      <c r="H40" s="375"/>
      <c r="I40" s="417"/>
      <c r="J40" s="289"/>
    </row>
    <row r="41" spans="1:11" s="296" customFormat="1" ht="31.5" x14ac:dyDescent="0.25">
      <c r="A41" s="432" t="s">
        <v>998</v>
      </c>
      <c r="B41" s="460" t="s">
        <v>1058</v>
      </c>
      <c r="C41" s="442" t="s">
        <v>904</v>
      </c>
      <c r="D41" s="323"/>
      <c r="E41" s="323"/>
      <c r="F41" s="323"/>
      <c r="G41" s="323"/>
      <c r="H41" s="375"/>
      <c r="I41" s="417"/>
      <c r="J41" s="289"/>
    </row>
    <row r="42" spans="1:11" s="296" customFormat="1" ht="31.5" x14ac:dyDescent="0.25">
      <c r="A42" s="432" t="s">
        <v>1003</v>
      </c>
      <c r="B42" s="460" t="s">
        <v>1043</v>
      </c>
      <c r="C42" s="442" t="s">
        <v>904</v>
      </c>
      <c r="D42" s="323"/>
      <c r="E42" s="323"/>
      <c r="F42" s="323"/>
      <c r="G42" s="323"/>
      <c r="H42" s="375"/>
      <c r="I42" s="417"/>
      <c r="J42" s="289"/>
    </row>
    <row r="43" spans="1:11" s="296" customFormat="1" x14ac:dyDescent="0.25">
      <c r="A43" s="432" t="s">
        <v>171</v>
      </c>
      <c r="B43" s="457" t="s">
        <v>96</v>
      </c>
      <c r="C43" s="442" t="s">
        <v>904</v>
      </c>
      <c r="D43" s="323"/>
      <c r="E43" s="323"/>
      <c r="F43" s="323"/>
      <c r="G43" s="323"/>
      <c r="H43" s="375"/>
      <c r="I43" s="417"/>
      <c r="J43" s="289"/>
    </row>
    <row r="44" spans="1:11" s="296" customFormat="1" x14ac:dyDescent="0.25">
      <c r="A44" s="432" t="s">
        <v>177</v>
      </c>
      <c r="B44" s="457" t="s">
        <v>1103</v>
      </c>
      <c r="C44" s="442" t="s">
        <v>904</v>
      </c>
      <c r="D44" s="323"/>
      <c r="E44" s="323"/>
      <c r="F44" s="323"/>
      <c r="G44" s="323"/>
      <c r="H44" s="375"/>
      <c r="I44" s="417"/>
      <c r="J44" s="289"/>
    </row>
    <row r="45" spans="1:11" s="296" customFormat="1" x14ac:dyDescent="0.25">
      <c r="A45" s="432" t="s">
        <v>187</v>
      </c>
      <c r="B45" s="457" t="s">
        <v>97</v>
      </c>
      <c r="C45" s="442" t="s">
        <v>904</v>
      </c>
      <c r="D45" s="323"/>
      <c r="E45" s="323"/>
      <c r="F45" s="323"/>
      <c r="G45" s="323"/>
      <c r="H45" s="375"/>
      <c r="I45" s="417"/>
      <c r="J45" s="289"/>
    </row>
    <row r="46" spans="1:11" s="296" customFormat="1" x14ac:dyDescent="0.25">
      <c r="A46" s="432" t="s">
        <v>188</v>
      </c>
      <c r="B46" s="457" t="s">
        <v>1104</v>
      </c>
      <c r="C46" s="442" t="s">
        <v>904</v>
      </c>
      <c r="D46" s="323"/>
      <c r="E46" s="323"/>
      <c r="F46" s="323"/>
      <c r="G46" s="323"/>
      <c r="H46" s="375"/>
      <c r="I46" s="417"/>
      <c r="J46" s="289"/>
    </row>
    <row r="47" spans="1:11" s="296" customFormat="1" x14ac:dyDescent="0.25">
      <c r="A47" s="432" t="s">
        <v>189</v>
      </c>
      <c r="B47" s="457" t="s">
        <v>1105</v>
      </c>
      <c r="C47" s="442" t="s">
        <v>904</v>
      </c>
      <c r="D47" s="331">
        <v>432.864891</v>
      </c>
      <c r="E47" s="331">
        <v>458.67593621744101</v>
      </c>
      <c r="F47" s="331">
        <v>481.66788177873747</v>
      </c>
      <c r="G47" s="331">
        <v>505.75127586767439</v>
      </c>
      <c r="H47" s="331">
        <v>531.03883966105809</v>
      </c>
      <c r="I47" s="417">
        <f>SUM(D47:H47)</f>
        <v>2409.998824524911</v>
      </c>
      <c r="J47" s="289"/>
    </row>
    <row r="48" spans="1:11" s="296" customFormat="1" x14ac:dyDescent="0.25">
      <c r="A48" s="432" t="s">
        <v>190</v>
      </c>
      <c r="B48" s="457" t="s">
        <v>104</v>
      </c>
      <c r="C48" s="442" t="s">
        <v>904</v>
      </c>
      <c r="D48" s="323"/>
      <c r="E48" s="323"/>
      <c r="F48" s="323"/>
      <c r="G48" s="323"/>
      <c r="H48" s="375"/>
      <c r="I48" s="417"/>
      <c r="J48" s="289"/>
    </row>
    <row r="49" spans="1:10" s="296" customFormat="1" ht="31.5" x14ac:dyDescent="0.25">
      <c r="A49" s="432" t="s">
        <v>191</v>
      </c>
      <c r="B49" s="458" t="s">
        <v>974</v>
      </c>
      <c r="C49" s="442" t="s">
        <v>904</v>
      </c>
      <c r="D49" s="331">
        <v>0</v>
      </c>
      <c r="E49" s="331">
        <v>0</v>
      </c>
      <c r="F49" s="331">
        <v>0</v>
      </c>
      <c r="G49" s="331">
        <v>0</v>
      </c>
      <c r="H49" s="374">
        <v>0</v>
      </c>
      <c r="I49" s="417">
        <f t="shared" ref="I49" si="7">SUM(I50:I51)</f>
        <v>0</v>
      </c>
      <c r="J49" s="289"/>
    </row>
    <row r="50" spans="1:10" s="296" customFormat="1" x14ac:dyDescent="0.25">
      <c r="A50" s="432" t="s">
        <v>22</v>
      </c>
      <c r="B50" s="460" t="s">
        <v>798</v>
      </c>
      <c r="C50" s="442" t="s">
        <v>904</v>
      </c>
      <c r="D50" s="323"/>
      <c r="E50" s="323"/>
      <c r="F50" s="323"/>
      <c r="G50" s="323"/>
      <c r="H50" s="375"/>
      <c r="I50" s="417"/>
      <c r="J50" s="289"/>
    </row>
    <row r="51" spans="1:10" s="296" customFormat="1" x14ac:dyDescent="0.25">
      <c r="A51" s="432" t="s">
        <v>23</v>
      </c>
      <c r="B51" s="460" t="s">
        <v>786</v>
      </c>
      <c r="C51" s="442" t="s">
        <v>904</v>
      </c>
      <c r="D51" s="323"/>
      <c r="E51" s="323"/>
      <c r="F51" s="323"/>
      <c r="G51" s="323"/>
      <c r="H51" s="375"/>
      <c r="I51" s="417"/>
      <c r="J51" s="289"/>
    </row>
    <row r="52" spans="1:10" s="296" customFormat="1" x14ac:dyDescent="0.25">
      <c r="A52" s="432" t="s">
        <v>192</v>
      </c>
      <c r="B52" s="457" t="s">
        <v>1106</v>
      </c>
      <c r="C52" s="442" t="s">
        <v>904</v>
      </c>
      <c r="D52" s="331"/>
      <c r="E52" s="331"/>
      <c r="F52" s="331"/>
      <c r="G52" s="331"/>
      <c r="H52" s="374"/>
      <c r="I52" s="417">
        <f>SUM(D52:H52)</f>
        <v>0</v>
      </c>
      <c r="J52" s="289"/>
    </row>
    <row r="53" spans="1:10" s="296" customFormat="1" x14ac:dyDescent="0.25">
      <c r="A53" s="433" t="s">
        <v>996</v>
      </c>
      <c r="B53" s="461" t="s">
        <v>59</v>
      </c>
      <c r="C53" s="444" t="s">
        <v>904</v>
      </c>
      <c r="D53" s="334">
        <f>SUM(D54:D55,D60:D61)</f>
        <v>212.19399999999999</v>
      </c>
      <c r="E53" s="334">
        <v>209.45999999999998</v>
      </c>
      <c r="F53" s="334">
        <v>219.93299999999999</v>
      </c>
      <c r="G53" s="334">
        <v>230.92965000000001</v>
      </c>
      <c r="H53" s="370">
        <v>242.47613250000001</v>
      </c>
      <c r="I53" s="412">
        <f t="shared" ref="I53" si="8">SUM(I54:I55,I60:I61)</f>
        <v>1114.9927824999997</v>
      </c>
      <c r="J53" s="289"/>
    </row>
    <row r="54" spans="1:10" s="296" customFormat="1" x14ac:dyDescent="0.25">
      <c r="A54" s="432" t="s">
        <v>997</v>
      </c>
      <c r="B54" s="460" t="s">
        <v>1093</v>
      </c>
      <c r="C54" s="442" t="s">
        <v>904</v>
      </c>
      <c r="D54" s="331"/>
      <c r="E54" s="331"/>
      <c r="F54" s="331"/>
      <c r="G54" s="331"/>
      <c r="H54" s="374"/>
      <c r="I54" s="417">
        <f t="shared" ref="I54:I61" si="9">SUM(D54:H54)</f>
        <v>0</v>
      </c>
      <c r="J54" s="289"/>
    </row>
    <row r="55" spans="1:10" s="296" customFormat="1" x14ac:dyDescent="0.25">
      <c r="A55" s="432" t="s">
        <v>998</v>
      </c>
      <c r="B55" s="459" t="s">
        <v>1094</v>
      </c>
      <c r="C55" s="442" t="s">
        <v>904</v>
      </c>
      <c r="D55" s="331">
        <f>D56</f>
        <v>211.04</v>
      </c>
      <c r="E55" s="331">
        <v>208.40299999999999</v>
      </c>
      <c r="F55" s="331">
        <v>218.82315</v>
      </c>
      <c r="G55" s="331">
        <v>229.7643075</v>
      </c>
      <c r="H55" s="374">
        <v>241.25252287500001</v>
      </c>
      <c r="I55" s="417">
        <f t="shared" si="9"/>
        <v>1109.2829803749999</v>
      </c>
      <c r="J55" s="289"/>
    </row>
    <row r="56" spans="1:10" s="296" customFormat="1" x14ac:dyDescent="0.25">
      <c r="A56" s="432" t="s">
        <v>999</v>
      </c>
      <c r="B56" s="462" t="s">
        <v>800</v>
      </c>
      <c r="C56" s="442" t="s">
        <v>904</v>
      </c>
      <c r="D56" s="331">
        <f>D58</f>
        <v>211.04</v>
      </c>
      <c r="E56" s="331">
        <v>208.40299999999999</v>
      </c>
      <c r="F56" s="331">
        <v>218.82315</v>
      </c>
      <c r="G56" s="331">
        <v>229.7643075</v>
      </c>
      <c r="H56" s="374">
        <v>241.25252287500001</v>
      </c>
      <c r="I56" s="417">
        <f t="shared" si="9"/>
        <v>1109.2829803749999</v>
      </c>
      <c r="J56" s="289"/>
    </row>
    <row r="57" spans="1:10" s="296" customFormat="1" ht="31.5" x14ac:dyDescent="0.25">
      <c r="A57" s="432" t="s">
        <v>1000</v>
      </c>
      <c r="B57" s="463" t="s">
        <v>670</v>
      </c>
      <c r="C57" s="442" t="s">
        <v>904</v>
      </c>
      <c r="D57" s="323"/>
      <c r="E57" s="323"/>
      <c r="F57" s="323"/>
      <c r="G57" s="323"/>
      <c r="H57" s="375"/>
      <c r="I57" s="417">
        <f t="shared" si="9"/>
        <v>0</v>
      </c>
      <c r="J57" s="289"/>
    </row>
    <row r="58" spans="1:10" s="296" customFormat="1" x14ac:dyDescent="0.25">
      <c r="A58" s="432" t="s">
        <v>1001</v>
      </c>
      <c r="B58" s="463" t="s">
        <v>799</v>
      </c>
      <c r="C58" s="442" t="s">
        <v>904</v>
      </c>
      <c r="D58" s="331">
        <v>211.04</v>
      </c>
      <c r="E58" s="331">
        <v>208.40299999999999</v>
      </c>
      <c r="F58" s="331">
        <v>218.82315</v>
      </c>
      <c r="G58" s="331">
        <v>229.7643075</v>
      </c>
      <c r="H58" s="331">
        <v>241.25252287500001</v>
      </c>
      <c r="I58" s="417">
        <f t="shared" si="9"/>
        <v>1109.2829803749999</v>
      </c>
      <c r="J58" s="289"/>
    </row>
    <row r="59" spans="1:10" s="296" customFormat="1" x14ac:dyDescent="0.25">
      <c r="A59" s="432" t="s">
        <v>1002</v>
      </c>
      <c r="B59" s="462" t="s">
        <v>760</v>
      </c>
      <c r="C59" s="442" t="s">
        <v>904</v>
      </c>
      <c r="D59" s="324"/>
      <c r="E59" s="324"/>
      <c r="F59" s="324"/>
      <c r="G59" s="324"/>
      <c r="H59" s="384"/>
      <c r="I59" s="417">
        <f t="shared" si="9"/>
        <v>0</v>
      </c>
      <c r="J59" s="289"/>
    </row>
    <row r="60" spans="1:10" s="296" customFormat="1" x14ac:dyDescent="0.25">
      <c r="A60" s="432" t="s">
        <v>1003</v>
      </c>
      <c r="B60" s="459" t="s">
        <v>1095</v>
      </c>
      <c r="C60" s="442" t="s">
        <v>904</v>
      </c>
      <c r="D60" s="298">
        <v>1.1539999999999999</v>
      </c>
      <c r="E60" s="298">
        <v>1.0569999999999999</v>
      </c>
      <c r="F60" s="298">
        <v>1.10985</v>
      </c>
      <c r="G60" s="298">
        <v>1.1653424999999999</v>
      </c>
      <c r="H60" s="385">
        <v>1.2236096249999999</v>
      </c>
      <c r="I60" s="417">
        <f t="shared" si="9"/>
        <v>5.7098021249999995</v>
      </c>
      <c r="J60" s="289"/>
    </row>
    <row r="61" spans="1:10" s="296" customFormat="1" x14ac:dyDescent="0.25">
      <c r="A61" s="432" t="s">
        <v>1004</v>
      </c>
      <c r="B61" s="459" t="s">
        <v>1096</v>
      </c>
      <c r="C61" s="442" t="s">
        <v>904</v>
      </c>
      <c r="D61" s="337"/>
      <c r="E61" s="337"/>
      <c r="F61" s="337"/>
      <c r="G61" s="337"/>
      <c r="H61" s="386"/>
      <c r="I61" s="417">
        <f t="shared" si="9"/>
        <v>0</v>
      </c>
      <c r="J61" s="289"/>
    </row>
    <row r="62" spans="1:10" s="296" customFormat="1" x14ac:dyDescent="0.25">
      <c r="A62" s="433" t="s">
        <v>1005</v>
      </c>
      <c r="B62" s="461" t="s">
        <v>60</v>
      </c>
      <c r="C62" s="444" t="s">
        <v>904</v>
      </c>
      <c r="D62" s="334">
        <f t="shared" ref="D62" si="10">SUM(D63:D67)</f>
        <v>160.642</v>
      </c>
      <c r="E62" s="334">
        <v>171.85999999999999</v>
      </c>
      <c r="F62" s="334">
        <v>180.453</v>
      </c>
      <c r="G62" s="334">
        <v>189.47565000000003</v>
      </c>
      <c r="H62" s="370">
        <v>198.94943250000003</v>
      </c>
      <c r="I62" s="412">
        <f t="shared" ref="I62" si="11">SUM(I63:I67)</f>
        <v>901.38008249999996</v>
      </c>
      <c r="J62" s="289"/>
    </row>
    <row r="63" spans="1:10" s="296" customFormat="1" ht="31.5" x14ac:dyDescent="0.25">
      <c r="A63" s="432" t="s">
        <v>1006</v>
      </c>
      <c r="B63" s="460" t="s">
        <v>888</v>
      </c>
      <c r="C63" s="442" t="s">
        <v>904</v>
      </c>
      <c r="D63" s="323"/>
      <c r="E63" s="323"/>
      <c r="F63" s="323"/>
      <c r="G63" s="323"/>
      <c r="H63" s="375"/>
      <c r="I63" s="417">
        <f t="shared" ref="I63:I94" si="12">SUM(D63:H63)</f>
        <v>0</v>
      </c>
      <c r="J63" s="289"/>
    </row>
    <row r="64" spans="1:10" s="296" customFormat="1" ht="31.5" x14ac:dyDescent="0.25">
      <c r="A64" s="432" t="s">
        <v>1007</v>
      </c>
      <c r="B64" s="460" t="s">
        <v>890</v>
      </c>
      <c r="C64" s="442" t="s">
        <v>904</v>
      </c>
      <c r="D64" s="331">
        <v>158.94499999999999</v>
      </c>
      <c r="E64" s="331">
        <v>166.75399999999999</v>
      </c>
      <c r="F64" s="331">
        <v>175.0917</v>
      </c>
      <c r="G64" s="331">
        <v>183.84628500000002</v>
      </c>
      <c r="H64" s="331">
        <v>193.03859925000003</v>
      </c>
      <c r="I64" s="417">
        <f t="shared" si="12"/>
        <v>877.67558425000004</v>
      </c>
      <c r="J64" s="289"/>
    </row>
    <row r="65" spans="1:10" s="296" customFormat="1" x14ac:dyDescent="0.25">
      <c r="A65" s="432" t="s">
        <v>1008</v>
      </c>
      <c r="B65" s="459" t="s">
        <v>98</v>
      </c>
      <c r="C65" s="442" t="s">
        <v>904</v>
      </c>
      <c r="D65" s="323"/>
      <c r="E65" s="323"/>
      <c r="F65" s="323"/>
      <c r="G65" s="323"/>
      <c r="H65" s="375"/>
      <c r="I65" s="417">
        <f t="shared" si="12"/>
        <v>0</v>
      </c>
      <c r="J65" s="289"/>
    </row>
    <row r="66" spans="1:10" s="296" customFormat="1" x14ac:dyDescent="0.25">
      <c r="A66" s="432" t="s">
        <v>1009</v>
      </c>
      <c r="B66" s="459" t="s">
        <v>118</v>
      </c>
      <c r="C66" s="442" t="s">
        <v>904</v>
      </c>
      <c r="D66" s="335">
        <v>0.60699999999999998</v>
      </c>
      <c r="E66" s="335">
        <v>0.59599999999999997</v>
      </c>
      <c r="F66" s="335">
        <v>0.62580000000000002</v>
      </c>
      <c r="G66" s="335">
        <v>0.65709000000000006</v>
      </c>
      <c r="H66" s="335">
        <v>0.68994450000000007</v>
      </c>
      <c r="I66" s="417">
        <f t="shared" si="12"/>
        <v>3.1758345000000001</v>
      </c>
      <c r="J66" s="285"/>
    </row>
    <row r="67" spans="1:10" s="296" customFormat="1" x14ac:dyDescent="0.25">
      <c r="A67" s="432" t="s">
        <v>1010</v>
      </c>
      <c r="B67" s="459" t="s">
        <v>671</v>
      </c>
      <c r="C67" s="442" t="s">
        <v>904</v>
      </c>
      <c r="D67" s="298">
        <v>1.0900000000000001</v>
      </c>
      <c r="E67" s="335">
        <v>4.51</v>
      </c>
      <c r="F67" s="335">
        <v>4.7355</v>
      </c>
      <c r="G67" s="335">
        <v>4.9722750000000007</v>
      </c>
      <c r="H67" s="335">
        <v>5.2208887500000012</v>
      </c>
      <c r="I67" s="417">
        <f t="shared" si="12"/>
        <v>20.52866375</v>
      </c>
      <c r="J67" s="289"/>
    </row>
    <row r="68" spans="1:10" s="296" customFormat="1" x14ac:dyDescent="0.25">
      <c r="A68" s="433" t="s">
        <v>1011</v>
      </c>
      <c r="B68" s="461" t="s">
        <v>977</v>
      </c>
      <c r="C68" s="444" t="s">
        <v>904</v>
      </c>
      <c r="D68" s="299">
        <v>37.575000000000003</v>
      </c>
      <c r="E68" s="299">
        <v>46.686999999999998</v>
      </c>
      <c r="F68" s="299">
        <v>49.021349999999998</v>
      </c>
      <c r="G68" s="299">
        <v>51.472417499999999</v>
      </c>
      <c r="H68" s="299">
        <v>54.046038375000002</v>
      </c>
      <c r="I68" s="412">
        <f t="shared" si="12"/>
        <v>238.80180587499999</v>
      </c>
      <c r="J68" s="289"/>
    </row>
    <row r="69" spans="1:10" s="296" customFormat="1" x14ac:dyDescent="0.25">
      <c r="A69" s="433" t="s">
        <v>1012</v>
      </c>
      <c r="B69" s="461" t="s">
        <v>978</v>
      </c>
      <c r="C69" s="444" t="s">
        <v>904</v>
      </c>
      <c r="D69" s="299">
        <v>1.41</v>
      </c>
      <c r="E69" s="299">
        <v>4.8780000000000001</v>
      </c>
      <c r="F69" s="299">
        <v>5.1219000000000001</v>
      </c>
      <c r="G69" s="299">
        <v>5.3779950000000003</v>
      </c>
      <c r="H69" s="299">
        <v>5.6468947500000004</v>
      </c>
      <c r="I69" s="412">
        <f t="shared" si="12"/>
        <v>22.43478975</v>
      </c>
      <c r="J69" s="285"/>
    </row>
    <row r="70" spans="1:10" s="296" customFormat="1" x14ac:dyDescent="0.25">
      <c r="A70" s="433" t="s">
        <v>1013</v>
      </c>
      <c r="B70" s="461" t="s">
        <v>61</v>
      </c>
      <c r="C70" s="444" t="s">
        <v>904</v>
      </c>
      <c r="D70" s="336">
        <f>6.891/1000</f>
        <v>6.8910000000000004E-3</v>
      </c>
      <c r="E70" s="336">
        <v>4.4315979750000005E-2</v>
      </c>
      <c r="F70" s="336">
        <v>4.6531778737500008E-2</v>
      </c>
      <c r="G70" s="336">
        <v>4.8858367674375014E-2</v>
      </c>
      <c r="H70" s="387">
        <v>5.1301286058093767E-2</v>
      </c>
      <c r="I70" s="423">
        <f t="shared" si="12"/>
        <v>0.19789841221996879</v>
      </c>
      <c r="J70" s="289"/>
    </row>
    <row r="71" spans="1:10" s="296" customFormat="1" x14ac:dyDescent="0.25">
      <c r="A71" s="432" t="s">
        <v>263</v>
      </c>
      <c r="B71" s="459" t="s">
        <v>952</v>
      </c>
      <c r="C71" s="442" t="s">
        <v>904</v>
      </c>
      <c r="D71" s="298">
        <v>0</v>
      </c>
      <c r="E71" s="298">
        <v>0</v>
      </c>
      <c r="F71" s="298">
        <v>0</v>
      </c>
      <c r="G71" s="298">
        <v>0</v>
      </c>
      <c r="H71" s="298">
        <v>0</v>
      </c>
      <c r="I71" s="417">
        <f t="shared" si="12"/>
        <v>0</v>
      </c>
      <c r="J71" s="289"/>
    </row>
    <row r="72" spans="1:10" s="296" customFormat="1" x14ac:dyDescent="0.25">
      <c r="A72" s="432" t="s">
        <v>949</v>
      </c>
      <c r="B72" s="459" t="s">
        <v>214</v>
      </c>
      <c r="C72" s="442" t="s">
        <v>904</v>
      </c>
      <c r="D72" s="298">
        <v>4.2205695000000001E-2</v>
      </c>
      <c r="E72" s="298">
        <v>4.4315979750000005E-2</v>
      </c>
      <c r="F72" s="298">
        <v>4.6531778737500008E-2</v>
      </c>
      <c r="G72" s="298">
        <v>4.8858367674375014E-2</v>
      </c>
      <c r="H72" s="298">
        <v>5.1301286058093767E-2</v>
      </c>
      <c r="I72" s="417">
        <f t="shared" si="12"/>
        <v>0.2332131072199688</v>
      </c>
      <c r="J72" s="289"/>
    </row>
    <row r="73" spans="1:10" s="296" customFormat="1" x14ac:dyDescent="0.25">
      <c r="A73" s="433" t="s">
        <v>1014</v>
      </c>
      <c r="B73" s="461" t="s">
        <v>62</v>
      </c>
      <c r="C73" s="444" t="s">
        <v>904</v>
      </c>
      <c r="D73" s="336">
        <f>D74+D75</f>
        <v>21.037000000000003</v>
      </c>
      <c r="E73" s="336">
        <v>25.802</v>
      </c>
      <c r="F73" s="336">
        <v>27.092100000000002</v>
      </c>
      <c r="G73" s="336">
        <v>28.446705000000001</v>
      </c>
      <c r="H73" s="387">
        <v>29.869040250000001</v>
      </c>
      <c r="I73" s="412">
        <f t="shared" si="12"/>
        <v>132.24684525000001</v>
      </c>
      <c r="J73" s="289"/>
    </row>
    <row r="74" spans="1:10" s="296" customFormat="1" x14ac:dyDescent="0.25">
      <c r="A74" s="432" t="s">
        <v>1015</v>
      </c>
      <c r="B74" s="459" t="s">
        <v>672</v>
      </c>
      <c r="C74" s="442" t="s">
        <v>904</v>
      </c>
      <c r="D74" s="298">
        <v>18.940000000000001</v>
      </c>
      <c r="E74" s="298">
        <v>23.6</v>
      </c>
      <c r="F74" s="298">
        <v>24.78</v>
      </c>
      <c r="G74" s="298">
        <v>26.019000000000002</v>
      </c>
      <c r="H74" s="298">
        <v>27.319950000000002</v>
      </c>
      <c r="I74" s="417">
        <f t="shared" si="12"/>
        <v>120.65895000000002</v>
      </c>
      <c r="J74" s="289"/>
    </row>
    <row r="75" spans="1:10" s="296" customFormat="1" ht="15.75" customHeight="1" x14ac:dyDescent="0.25">
      <c r="A75" s="432" t="s">
        <v>1016</v>
      </c>
      <c r="B75" s="459" t="s">
        <v>673</v>
      </c>
      <c r="C75" s="442" t="s">
        <v>904</v>
      </c>
      <c r="D75" s="298">
        <v>2.097</v>
      </c>
      <c r="E75" s="298">
        <v>2.202</v>
      </c>
      <c r="F75" s="298">
        <v>2.3121</v>
      </c>
      <c r="G75" s="298">
        <v>2.427705</v>
      </c>
      <c r="H75" s="298">
        <v>2.5490902499999999</v>
      </c>
      <c r="I75" s="417">
        <f t="shared" si="12"/>
        <v>11.587895249999999</v>
      </c>
      <c r="J75" s="289"/>
    </row>
    <row r="76" spans="1:10" s="296" customFormat="1" ht="16.5" thickBot="1" x14ac:dyDescent="0.3">
      <c r="A76" s="434" t="s">
        <v>1017</v>
      </c>
      <c r="B76" s="464" t="s">
        <v>674</v>
      </c>
      <c r="C76" s="443" t="s">
        <v>904</v>
      </c>
      <c r="D76" s="329"/>
      <c r="E76" s="329"/>
      <c r="F76" s="329"/>
      <c r="G76" s="329"/>
      <c r="H76" s="388"/>
      <c r="I76" s="418">
        <f t="shared" si="12"/>
        <v>0</v>
      </c>
      <c r="J76" s="289"/>
    </row>
    <row r="77" spans="1:10" s="296" customFormat="1" x14ac:dyDescent="0.25">
      <c r="A77" s="431" t="s">
        <v>1018</v>
      </c>
      <c r="B77" s="465" t="s">
        <v>1023</v>
      </c>
      <c r="C77" s="441" t="s">
        <v>904</v>
      </c>
      <c r="D77" s="330">
        <v>0</v>
      </c>
      <c r="E77" s="330">
        <v>0</v>
      </c>
      <c r="F77" s="330">
        <v>0</v>
      </c>
      <c r="G77" s="330">
        <v>0</v>
      </c>
      <c r="H77" s="380">
        <v>0</v>
      </c>
      <c r="I77" s="416">
        <f t="shared" si="12"/>
        <v>0</v>
      </c>
      <c r="J77" s="289"/>
    </row>
    <row r="78" spans="1:10" s="296" customFormat="1" x14ac:dyDescent="0.25">
      <c r="A78" s="432" t="s">
        <v>1019</v>
      </c>
      <c r="B78" s="459" t="s">
        <v>215</v>
      </c>
      <c r="C78" s="442" t="s">
        <v>904</v>
      </c>
      <c r="D78" s="298"/>
      <c r="E78" s="298">
        <v>0</v>
      </c>
      <c r="F78" s="298">
        <v>0</v>
      </c>
      <c r="G78" s="298">
        <v>0</v>
      </c>
      <c r="H78" s="298">
        <v>0</v>
      </c>
      <c r="I78" s="417">
        <f t="shared" si="12"/>
        <v>0</v>
      </c>
      <c r="J78" s="289"/>
    </row>
    <row r="79" spans="1:10" s="296" customFormat="1" x14ac:dyDescent="0.25">
      <c r="A79" s="432" t="s">
        <v>1020</v>
      </c>
      <c r="B79" s="459" t="s">
        <v>216</v>
      </c>
      <c r="C79" s="442" t="s">
        <v>904</v>
      </c>
      <c r="D79" s="328"/>
      <c r="E79" s="328"/>
      <c r="F79" s="328"/>
      <c r="G79" s="328"/>
      <c r="H79" s="389"/>
      <c r="I79" s="417">
        <f t="shared" si="12"/>
        <v>0</v>
      </c>
      <c r="J79" s="289"/>
    </row>
    <row r="80" spans="1:10" s="296" customFormat="1" ht="16.5" thickBot="1" x14ac:dyDescent="0.3">
      <c r="A80" s="435" t="s">
        <v>1021</v>
      </c>
      <c r="B80" s="466" t="s">
        <v>156</v>
      </c>
      <c r="C80" s="445" t="s">
        <v>904</v>
      </c>
      <c r="D80" s="326"/>
      <c r="E80" s="326"/>
      <c r="F80" s="326"/>
      <c r="G80" s="326"/>
      <c r="H80" s="379"/>
      <c r="I80" s="420">
        <f t="shared" si="12"/>
        <v>0</v>
      </c>
      <c r="J80" s="289"/>
    </row>
    <row r="81" spans="1:10" s="296" customFormat="1" x14ac:dyDescent="0.25">
      <c r="A81" s="436" t="s">
        <v>173</v>
      </c>
      <c r="B81" s="456" t="s">
        <v>113</v>
      </c>
      <c r="C81" s="446" t="s">
        <v>904</v>
      </c>
      <c r="D81" s="339">
        <f>D82+D90+D95</f>
        <v>78.003108999999995</v>
      </c>
      <c r="E81" s="339">
        <v>53.626063782559015</v>
      </c>
      <c r="F81" s="339">
        <v>56.249218221262538</v>
      </c>
      <c r="G81" s="339">
        <v>59.061679132325594</v>
      </c>
      <c r="H81" s="373">
        <v>62.014763088941891</v>
      </c>
      <c r="I81" s="424">
        <f t="shared" si="12"/>
        <v>308.95483322508903</v>
      </c>
      <c r="J81" s="289"/>
    </row>
    <row r="82" spans="1:10" s="296" customFormat="1" x14ac:dyDescent="0.25">
      <c r="A82" s="432" t="s">
        <v>194</v>
      </c>
      <c r="B82" s="457" t="s">
        <v>57</v>
      </c>
      <c r="C82" s="442" t="s">
        <v>904</v>
      </c>
      <c r="D82" s="331">
        <v>0</v>
      </c>
      <c r="E82" s="331">
        <v>0</v>
      </c>
      <c r="F82" s="331">
        <v>0</v>
      </c>
      <c r="G82" s="331">
        <v>0</v>
      </c>
      <c r="H82" s="374">
        <v>0</v>
      </c>
      <c r="I82" s="417">
        <f t="shared" si="12"/>
        <v>0</v>
      </c>
      <c r="J82" s="289"/>
    </row>
    <row r="83" spans="1:10" s="296" customFormat="1" ht="31.5" x14ac:dyDescent="0.25">
      <c r="A83" s="432" t="s">
        <v>988</v>
      </c>
      <c r="B83" s="460" t="s">
        <v>1057</v>
      </c>
      <c r="C83" s="442" t="s">
        <v>904</v>
      </c>
      <c r="D83" s="323"/>
      <c r="E83" s="323"/>
      <c r="F83" s="323"/>
      <c r="G83" s="323"/>
      <c r="H83" s="375"/>
      <c r="I83" s="417">
        <f t="shared" si="12"/>
        <v>0</v>
      </c>
      <c r="J83" s="289"/>
    </row>
    <row r="84" spans="1:10" s="296" customFormat="1" ht="31.5" x14ac:dyDescent="0.25">
      <c r="A84" s="432" t="s">
        <v>989</v>
      </c>
      <c r="B84" s="460" t="s">
        <v>1058</v>
      </c>
      <c r="C84" s="442" t="s">
        <v>904</v>
      </c>
      <c r="D84" s="323"/>
      <c r="E84" s="323"/>
      <c r="F84" s="323"/>
      <c r="G84" s="323"/>
      <c r="H84" s="375"/>
      <c r="I84" s="417">
        <f t="shared" si="12"/>
        <v>0</v>
      </c>
      <c r="J84" s="289"/>
    </row>
    <row r="85" spans="1:10" s="296" customFormat="1" ht="31.5" x14ac:dyDescent="0.25">
      <c r="A85" s="432" t="s">
        <v>990</v>
      </c>
      <c r="B85" s="460" t="s">
        <v>1043</v>
      </c>
      <c r="C85" s="442" t="s">
        <v>904</v>
      </c>
      <c r="D85" s="323"/>
      <c r="E85" s="323"/>
      <c r="F85" s="323"/>
      <c r="G85" s="323"/>
      <c r="H85" s="375"/>
      <c r="I85" s="417">
        <f t="shared" si="12"/>
        <v>0</v>
      </c>
      <c r="J85" s="289"/>
    </row>
    <row r="86" spans="1:10" s="296" customFormat="1" x14ac:dyDescent="0.25">
      <c r="A86" s="432" t="s">
        <v>195</v>
      </c>
      <c r="B86" s="457" t="s">
        <v>96</v>
      </c>
      <c r="C86" s="442" t="s">
        <v>904</v>
      </c>
      <c r="D86" s="323"/>
      <c r="E86" s="323"/>
      <c r="F86" s="323"/>
      <c r="G86" s="323"/>
      <c r="H86" s="375"/>
      <c r="I86" s="417">
        <f t="shared" si="12"/>
        <v>0</v>
      </c>
      <c r="J86" s="289"/>
    </row>
    <row r="87" spans="1:10" s="296" customFormat="1" x14ac:dyDescent="0.25">
      <c r="A87" s="432" t="s">
        <v>905</v>
      </c>
      <c r="B87" s="457" t="s">
        <v>1103</v>
      </c>
      <c r="C87" s="442" t="s">
        <v>904</v>
      </c>
      <c r="D87" s="323"/>
      <c r="E87" s="323"/>
      <c r="F87" s="323"/>
      <c r="G87" s="323"/>
      <c r="H87" s="375"/>
      <c r="I87" s="417">
        <f t="shared" si="12"/>
        <v>0</v>
      </c>
      <c r="J87" s="289"/>
    </row>
    <row r="88" spans="1:10" s="296" customFormat="1" x14ac:dyDescent="0.25">
      <c r="A88" s="432" t="s">
        <v>906</v>
      </c>
      <c r="B88" s="457" t="s">
        <v>97</v>
      </c>
      <c r="C88" s="442" t="s">
        <v>904</v>
      </c>
      <c r="D88" s="323"/>
      <c r="E88" s="323"/>
      <c r="F88" s="323"/>
      <c r="G88" s="323"/>
      <c r="H88" s="375"/>
      <c r="I88" s="417">
        <f t="shared" si="12"/>
        <v>0</v>
      </c>
      <c r="J88" s="289"/>
    </row>
    <row r="89" spans="1:10" s="296" customFormat="1" x14ac:dyDescent="0.25">
      <c r="A89" s="432" t="s">
        <v>907</v>
      </c>
      <c r="B89" s="457" t="s">
        <v>1104</v>
      </c>
      <c r="C89" s="442" t="s">
        <v>904</v>
      </c>
      <c r="D89" s="323"/>
      <c r="E89" s="323"/>
      <c r="F89" s="323"/>
      <c r="G89" s="323"/>
      <c r="H89" s="375"/>
      <c r="I89" s="417">
        <f t="shared" si="12"/>
        <v>0</v>
      </c>
      <c r="J89" s="289"/>
    </row>
    <row r="90" spans="1:10" s="296" customFormat="1" x14ac:dyDescent="0.25">
      <c r="A90" s="432" t="s">
        <v>908</v>
      </c>
      <c r="B90" s="457" t="s">
        <v>1105</v>
      </c>
      <c r="C90" s="442" t="s">
        <v>904</v>
      </c>
      <c r="D90" s="331">
        <f>D23-D38</f>
        <v>78.003108999999995</v>
      </c>
      <c r="E90" s="331">
        <v>53.626063782559015</v>
      </c>
      <c r="F90" s="331">
        <v>56.249218221262538</v>
      </c>
      <c r="G90" s="331">
        <v>59.061679132325594</v>
      </c>
      <c r="H90" s="374">
        <v>62.014763088941891</v>
      </c>
      <c r="I90" s="417">
        <f t="shared" si="12"/>
        <v>308.95483322508903</v>
      </c>
      <c r="J90" s="289"/>
    </row>
    <row r="91" spans="1:10" s="296" customFormat="1" x14ac:dyDescent="0.25">
      <c r="A91" s="432" t="s">
        <v>909</v>
      </c>
      <c r="B91" s="457" t="s">
        <v>104</v>
      </c>
      <c r="C91" s="442" t="s">
        <v>904</v>
      </c>
      <c r="D91" s="323"/>
      <c r="E91" s="323"/>
      <c r="F91" s="323"/>
      <c r="G91" s="323"/>
      <c r="H91" s="375"/>
      <c r="I91" s="417">
        <f t="shared" si="12"/>
        <v>0</v>
      </c>
      <c r="J91" s="289"/>
    </row>
    <row r="92" spans="1:10" s="296" customFormat="1" ht="31.5" x14ac:dyDescent="0.25">
      <c r="A92" s="432" t="s">
        <v>910</v>
      </c>
      <c r="B92" s="458" t="s">
        <v>974</v>
      </c>
      <c r="C92" s="442" t="s">
        <v>904</v>
      </c>
      <c r="D92" s="331">
        <v>0</v>
      </c>
      <c r="E92" s="331">
        <v>0</v>
      </c>
      <c r="F92" s="331">
        <v>0</v>
      </c>
      <c r="G92" s="331">
        <v>0</v>
      </c>
      <c r="H92" s="374">
        <v>0</v>
      </c>
      <c r="I92" s="417">
        <f t="shared" si="12"/>
        <v>0</v>
      </c>
      <c r="J92" s="289"/>
    </row>
    <row r="93" spans="1:10" s="296" customFormat="1" x14ac:dyDescent="0.25">
      <c r="A93" s="432" t="s">
        <v>24</v>
      </c>
      <c r="B93" s="460" t="s">
        <v>798</v>
      </c>
      <c r="C93" s="442" t="s">
        <v>904</v>
      </c>
      <c r="D93" s="323"/>
      <c r="E93" s="323"/>
      <c r="F93" s="323"/>
      <c r="G93" s="323"/>
      <c r="H93" s="375"/>
      <c r="I93" s="417">
        <f t="shared" si="12"/>
        <v>0</v>
      </c>
      <c r="J93" s="289"/>
    </row>
    <row r="94" spans="1:10" s="296" customFormat="1" x14ac:dyDescent="0.25">
      <c r="A94" s="432" t="s">
        <v>25</v>
      </c>
      <c r="B94" s="459" t="s">
        <v>786</v>
      </c>
      <c r="C94" s="442" t="s">
        <v>904</v>
      </c>
      <c r="D94" s="323"/>
      <c r="E94" s="323"/>
      <c r="F94" s="323"/>
      <c r="G94" s="323"/>
      <c r="H94" s="375"/>
      <c r="I94" s="417">
        <f t="shared" si="12"/>
        <v>0</v>
      </c>
      <c r="J94" s="289"/>
    </row>
    <row r="95" spans="1:10" s="296" customFormat="1" x14ac:dyDescent="0.25">
      <c r="A95" s="432" t="s">
        <v>911</v>
      </c>
      <c r="B95" s="457" t="s">
        <v>1106</v>
      </c>
      <c r="C95" s="442" t="s">
        <v>904</v>
      </c>
      <c r="D95" s="331"/>
      <c r="E95" s="331"/>
      <c r="F95" s="331"/>
      <c r="G95" s="331"/>
      <c r="H95" s="374"/>
      <c r="I95" s="417">
        <f t="shared" ref="I95:I126" si="13">SUM(D95:H95)</f>
        <v>0</v>
      </c>
      <c r="J95" s="289"/>
    </row>
    <row r="96" spans="1:10" s="296" customFormat="1" x14ac:dyDescent="0.25">
      <c r="A96" s="433" t="s">
        <v>174</v>
      </c>
      <c r="B96" s="467" t="s">
        <v>114</v>
      </c>
      <c r="C96" s="444" t="s">
        <v>904</v>
      </c>
      <c r="D96" s="334">
        <f>D97-D103</f>
        <v>-7.1260000000000012</v>
      </c>
      <c r="E96" s="334">
        <v>-7.6408500000000004</v>
      </c>
      <c r="F96" s="334">
        <v>-8.0228925000000011</v>
      </c>
      <c r="G96" s="334">
        <v>-8.4240371250000017</v>
      </c>
      <c r="H96" s="370">
        <v>-8.8452389812500041</v>
      </c>
      <c r="I96" s="412">
        <f t="shared" si="13"/>
        <v>-40.059018606250007</v>
      </c>
      <c r="J96" s="289"/>
    </row>
    <row r="97" spans="1:10" s="296" customFormat="1" ht="22.5" customHeight="1" x14ac:dyDescent="0.25">
      <c r="A97" s="433" t="s">
        <v>201</v>
      </c>
      <c r="B97" s="468" t="s">
        <v>63</v>
      </c>
      <c r="C97" s="444" t="s">
        <v>904</v>
      </c>
      <c r="D97" s="334">
        <f>SUM(D98:D100,D102)</f>
        <v>11.760999999999999</v>
      </c>
      <c r="E97" s="334">
        <v>11.928000000000001</v>
      </c>
      <c r="F97" s="334">
        <v>12.5244</v>
      </c>
      <c r="G97" s="334">
        <v>13.15062</v>
      </c>
      <c r="H97" s="370">
        <v>13.808151000000001</v>
      </c>
      <c r="I97" s="412">
        <f t="shared" si="13"/>
        <v>63.172170999999999</v>
      </c>
      <c r="J97" s="289"/>
    </row>
    <row r="98" spans="1:10" s="296" customFormat="1" ht="18" customHeight="1" x14ac:dyDescent="0.25">
      <c r="A98" s="432" t="s">
        <v>202</v>
      </c>
      <c r="B98" s="460" t="s">
        <v>1097</v>
      </c>
      <c r="C98" s="442" t="s">
        <v>904</v>
      </c>
      <c r="D98" s="331"/>
      <c r="E98" s="331"/>
      <c r="F98" s="331"/>
      <c r="G98" s="331"/>
      <c r="H98" s="374"/>
      <c r="I98" s="417">
        <f t="shared" si="13"/>
        <v>0</v>
      </c>
      <c r="J98" s="289"/>
    </row>
    <row r="99" spans="1:10" s="296" customFormat="1" ht="14.25" customHeight="1" x14ac:dyDescent="0.25">
      <c r="A99" s="432" t="s">
        <v>203</v>
      </c>
      <c r="B99" s="460" t="s">
        <v>1098</v>
      </c>
      <c r="C99" s="442" t="s">
        <v>904</v>
      </c>
      <c r="D99" s="331">
        <v>1.415</v>
      </c>
      <c r="E99" s="331">
        <v>1.4857500000000001</v>
      </c>
      <c r="F99" s="331">
        <v>1.5600375000000002</v>
      </c>
      <c r="G99" s="331">
        <v>1.6380393750000002</v>
      </c>
      <c r="H99" s="331">
        <v>1.7199413437500002</v>
      </c>
      <c r="I99" s="417">
        <f t="shared" si="13"/>
        <v>7.8187682187500007</v>
      </c>
      <c r="J99" s="289"/>
    </row>
    <row r="100" spans="1:10" s="296" customFormat="1" ht="29.25" customHeight="1" x14ac:dyDescent="0.25">
      <c r="A100" s="432" t="s">
        <v>219</v>
      </c>
      <c r="B100" s="460" t="s">
        <v>64</v>
      </c>
      <c r="C100" s="442" t="s">
        <v>904</v>
      </c>
      <c r="D100" s="331">
        <f>D101</f>
        <v>8.7899999999999991</v>
      </c>
      <c r="E100" s="331">
        <v>9.1612500000000008</v>
      </c>
      <c r="F100" s="331">
        <v>9.6193125000000013</v>
      </c>
      <c r="G100" s="331">
        <v>10.100278125000001</v>
      </c>
      <c r="H100" s="374">
        <v>10.605292031250002</v>
      </c>
      <c r="I100" s="417">
        <f t="shared" si="13"/>
        <v>48.276132656250006</v>
      </c>
      <c r="J100" s="289"/>
    </row>
    <row r="101" spans="1:10" s="296" customFormat="1" ht="24.75" customHeight="1" x14ac:dyDescent="0.25">
      <c r="A101" s="432" t="s">
        <v>675</v>
      </c>
      <c r="B101" s="462" t="s">
        <v>801</v>
      </c>
      <c r="C101" s="442" t="s">
        <v>904</v>
      </c>
      <c r="D101" s="331">
        <v>8.7899999999999991</v>
      </c>
      <c r="E101" s="331">
        <v>9.1612500000000008</v>
      </c>
      <c r="F101" s="331">
        <v>9.6193125000000013</v>
      </c>
      <c r="G101" s="331">
        <v>10.100278125000001</v>
      </c>
      <c r="H101" s="331">
        <v>10.605292031250002</v>
      </c>
      <c r="I101" s="417">
        <f t="shared" si="13"/>
        <v>48.276132656250006</v>
      </c>
      <c r="J101" s="289"/>
    </row>
    <row r="102" spans="1:10" s="296" customFormat="1" ht="30.75" customHeight="1" x14ac:dyDescent="0.25">
      <c r="A102" s="432" t="s">
        <v>220</v>
      </c>
      <c r="B102" s="459" t="s">
        <v>1099</v>
      </c>
      <c r="C102" s="442" t="s">
        <v>904</v>
      </c>
      <c r="D102" s="331">
        <f>11.761-D100-D99</f>
        <v>1.556</v>
      </c>
      <c r="E102" s="331">
        <v>1.2809999999999997</v>
      </c>
      <c r="F102" s="331">
        <v>1.3450499999999996</v>
      </c>
      <c r="G102" s="331">
        <v>1.4123024999999996</v>
      </c>
      <c r="H102" s="331">
        <v>1.4829176249999996</v>
      </c>
      <c r="I102" s="417">
        <f t="shared" si="13"/>
        <v>7.0772701249999992</v>
      </c>
      <c r="J102" s="289"/>
    </row>
    <row r="103" spans="1:10" s="296" customFormat="1" x14ac:dyDescent="0.25">
      <c r="A103" s="433" t="s">
        <v>204</v>
      </c>
      <c r="B103" s="461" t="s">
        <v>62</v>
      </c>
      <c r="C103" s="444" t="s">
        <v>904</v>
      </c>
      <c r="D103" s="338">
        <f>SUM(D104:D106,D108)</f>
        <v>18.887</v>
      </c>
      <c r="E103" s="338">
        <v>19.568850000000001</v>
      </c>
      <c r="F103" s="338">
        <v>20.547292500000001</v>
      </c>
      <c r="G103" s="338">
        <v>21.574657125000002</v>
      </c>
      <c r="H103" s="390">
        <v>22.653389981250005</v>
      </c>
      <c r="I103" s="412">
        <f t="shared" si="13"/>
        <v>103.23118960625</v>
      </c>
      <c r="J103" s="289"/>
    </row>
    <row r="104" spans="1:10" s="296" customFormat="1" x14ac:dyDescent="0.25">
      <c r="A104" s="432" t="s">
        <v>676</v>
      </c>
      <c r="B104" s="459" t="s">
        <v>1100</v>
      </c>
      <c r="C104" s="442" t="s">
        <v>904</v>
      </c>
      <c r="D104" s="298">
        <v>1.4</v>
      </c>
      <c r="E104" s="298">
        <v>0.97545000000000004</v>
      </c>
      <c r="F104" s="298">
        <v>1.0242225</v>
      </c>
      <c r="G104" s="298">
        <v>1.0754336250000001</v>
      </c>
      <c r="H104" s="298">
        <v>1.12920530625</v>
      </c>
      <c r="I104" s="417">
        <f t="shared" si="13"/>
        <v>5.6043114312500002</v>
      </c>
      <c r="J104" s="289"/>
    </row>
    <row r="105" spans="1:10" s="296" customFormat="1" x14ac:dyDescent="0.25">
      <c r="A105" s="432" t="s">
        <v>677</v>
      </c>
      <c r="B105" s="459" t="s">
        <v>1101</v>
      </c>
      <c r="C105" s="442" t="s">
        <v>904</v>
      </c>
      <c r="D105" s="298"/>
      <c r="E105" s="298"/>
      <c r="F105" s="298"/>
      <c r="G105" s="298"/>
      <c r="H105" s="385"/>
      <c r="I105" s="417">
        <f t="shared" si="13"/>
        <v>0</v>
      </c>
      <c r="J105" s="285"/>
    </row>
    <row r="106" spans="1:10" s="296" customFormat="1" x14ac:dyDescent="0.25">
      <c r="A106" s="432" t="s">
        <v>678</v>
      </c>
      <c r="B106" s="459" t="s">
        <v>65</v>
      </c>
      <c r="C106" s="442" t="s">
        <v>904</v>
      </c>
      <c r="D106" s="337">
        <v>7.1520000000000001</v>
      </c>
      <c r="E106" s="337">
        <v>7.5096000000000007</v>
      </c>
      <c r="F106" s="337">
        <v>7.8850800000000012</v>
      </c>
      <c r="G106" s="337">
        <v>8.2793340000000022</v>
      </c>
      <c r="H106" s="386">
        <v>8.6933007000000035</v>
      </c>
      <c r="I106" s="417">
        <f t="shared" si="13"/>
        <v>39.51931470000001</v>
      </c>
      <c r="J106" s="289"/>
    </row>
    <row r="107" spans="1:10" s="296" customFormat="1" x14ac:dyDescent="0.25">
      <c r="A107" s="432" t="s">
        <v>679</v>
      </c>
      <c r="B107" s="462" t="s">
        <v>802</v>
      </c>
      <c r="C107" s="442" t="s">
        <v>904</v>
      </c>
      <c r="D107" s="331">
        <v>7.1520000000000001</v>
      </c>
      <c r="E107" s="331">
        <v>7.5096000000000007</v>
      </c>
      <c r="F107" s="331">
        <v>7.8850800000000012</v>
      </c>
      <c r="G107" s="331">
        <v>8.2793340000000022</v>
      </c>
      <c r="H107" s="374">
        <v>8.6933007000000035</v>
      </c>
      <c r="I107" s="417">
        <f t="shared" si="13"/>
        <v>39.51931470000001</v>
      </c>
      <c r="J107" s="289"/>
    </row>
    <row r="108" spans="1:10" s="296" customFormat="1" x14ac:dyDescent="0.25">
      <c r="A108" s="432" t="s">
        <v>680</v>
      </c>
      <c r="B108" s="459" t="s">
        <v>1102</v>
      </c>
      <c r="C108" s="442" t="s">
        <v>904</v>
      </c>
      <c r="D108" s="331">
        <f>18.887-D106-D104</f>
        <v>10.334999999999999</v>
      </c>
      <c r="E108" s="331">
        <v>11.0838</v>
      </c>
      <c r="F108" s="331">
        <v>11.63799</v>
      </c>
      <c r="G108" s="331">
        <v>12.219889500000001</v>
      </c>
      <c r="H108" s="331">
        <v>12.830883975000001</v>
      </c>
      <c r="I108" s="417">
        <f t="shared" si="13"/>
        <v>58.107563474999999</v>
      </c>
      <c r="J108" s="289"/>
    </row>
    <row r="109" spans="1:10" s="296" customFormat="1" ht="31.5" x14ac:dyDescent="0.25">
      <c r="A109" s="433" t="s">
        <v>175</v>
      </c>
      <c r="B109" s="467" t="s">
        <v>119</v>
      </c>
      <c r="C109" s="444" t="s">
        <v>904</v>
      </c>
      <c r="D109" s="334">
        <f>SUM(D110,D114:D120,D123)</f>
        <v>70.87710899999999</v>
      </c>
      <c r="E109" s="334">
        <v>45.985213782559015</v>
      </c>
      <c r="F109" s="334">
        <v>48.22632572126254</v>
      </c>
      <c r="G109" s="334">
        <v>50.637642007325596</v>
      </c>
      <c r="H109" s="370">
        <v>53.169524107691885</v>
      </c>
      <c r="I109" s="412">
        <f t="shared" si="13"/>
        <v>268.89581461883904</v>
      </c>
      <c r="J109" s="289"/>
    </row>
    <row r="110" spans="1:10" s="296" customFormat="1" ht="31.5" x14ac:dyDescent="0.25">
      <c r="A110" s="432" t="s">
        <v>207</v>
      </c>
      <c r="B110" s="458" t="s">
        <v>1107</v>
      </c>
      <c r="C110" s="442" t="s">
        <v>904</v>
      </c>
      <c r="D110" s="331">
        <v>0</v>
      </c>
      <c r="E110" s="331">
        <v>0</v>
      </c>
      <c r="F110" s="331">
        <v>0</v>
      </c>
      <c r="G110" s="331">
        <v>0</v>
      </c>
      <c r="H110" s="374">
        <v>0</v>
      </c>
      <c r="I110" s="417">
        <f t="shared" si="13"/>
        <v>0</v>
      </c>
      <c r="J110" s="289"/>
    </row>
    <row r="111" spans="1:10" s="296" customFormat="1" ht="31.5" x14ac:dyDescent="0.25">
      <c r="A111" s="432" t="s">
        <v>1044</v>
      </c>
      <c r="B111" s="460" t="s">
        <v>1057</v>
      </c>
      <c r="C111" s="442" t="s">
        <v>904</v>
      </c>
      <c r="D111" s="323"/>
      <c r="E111" s="323"/>
      <c r="F111" s="323"/>
      <c r="G111" s="323"/>
      <c r="H111" s="375"/>
      <c r="I111" s="417">
        <f t="shared" si="13"/>
        <v>0</v>
      </c>
      <c r="J111" s="289"/>
    </row>
    <row r="112" spans="1:10" s="296" customFormat="1" ht="31.5" x14ac:dyDescent="0.25">
      <c r="A112" s="432" t="s">
        <v>1045</v>
      </c>
      <c r="B112" s="460" t="s">
        <v>1058</v>
      </c>
      <c r="C112" s="442" t="s">
        <v>904</v>
      </c>
      <c r="D112" s="323"/>
      <c r="E112" s="323"/>
      <c r="F112" s="323"/>
      <c r="G112" s="323"/>
      <c r="H112" s="375"/>
      <c r="I112" s="417">
        <f t="shared" si="13"/>
        <v>0</v>
      </c>
      <c r="J112" s="289"/>
    </row>
    <row r="113" spans="1:10" s="296" customFormat="1" ht="31.5" x14ac:dyDescent="0.25">
      <c r="A113" s="432" t="s">
        <v>26</v>
      </c>
      <c r="B113" s="460" t="s">
        <v>1043</v>
      </c>
      <c r="C113" s="442" t="s">
        <v>904</v>
      </c>
      <c r="D113" s="323"/>
      <c r="E113" s="323"/>
      <c r="F113" s="323"/>
      <c r="G113" s="323"/>
      <c r="H113" s="375"/>
      <c r="I113" s="417">
        <f t="shared" si="13"/>
        <v>0</v>
      </c>
      <c r="J113" s="289"/>
    </row>
    <row r="114" spans="1:10" s="296" customFormat="1" x14ac:dyDescent="0.25">
      <c r="A114" s="432" t="s">
        <v>208</v>
      </c>
      <c r="B114" s="457" t="s">
        <v>96</v>
      </c>
      <c r="C114" s="442" t="s">
        <v>904</v>
      </c>
      <c r="D114" s="323"/>
      <c r="E114" s="323"/>
      <c r="F114" s="323"/>
      <c r="G114" s="323"/>
      <c r="H114" s="375"/>
      <c r="I114" s="417">
        <f t="shared" si="13"/>
        <v>0</v>
      </c>
      <c r="J114" s="289"/>
    </row>
    <row r="115" spans="1:10" s="296" customFormat="1" x14ac:dyDescent="0.25">
      <c r="A115" s="432" t="s">
        <v>912</v>
      </c>
      <c r="B115" s="457" t="s">
        <v>1103</v>
      </c>
      <c r="C115" s="442" t="s">
        <v>904</v>
      </c>
      <c r="D115" s="323"/>
      <c r="E115" s="323"/>
      <c r="F115" s="323"/>
      <c r="G115" s="323"/>
      <c r="H115" s="375"/>
      <c r="I115" s="417">
        <f t="shared" si="13"/>
        <v>0</v>
      </c>
      <c r="J115" s="289"/>
    </row>
    <row r="116" spans="1:10" s="296" customFormat="1" x14ac:dyDescent="0.25">
      <c r="A116" s="432" t="s">
        <v>913</v>
      </c>
      <c r="B116" s="457" t="s">
        <v>97</v>
      </c>
      <c r="C116" s="442" t="s">
        <v>904</v>
      </c>
      <c r="D116" s="323"/>
      <c r="E116" s="323"/>
      <c r="F116" s="323"/>
      <c r="G116" s="323"/>
      <c r="H116" s="375"/>
      <c r="I116" s="417">
        <f t="shared" si="13"/>
        <v>0</v>
      </c>
      <c r="J116" s="289"/>
    </row>
    <row r="117" spans="1:10" s="296" customFormat="1" x14ac:dyDescent="0.25">
      <c r="A117" s="432" t="s">
        <v>914</v>
      </c>
      <c r="B117" s="457" t="s">
        <v>1104</v>
      </c>
      <c r="C117" s="442" t="s">
        <v>904</v>
      </c>
      <c r="D117" s="323"/>
      <c r="E117" s="323"/>
      <c r="F117" s="323"/>
      <c r="G117" s="323"/>
      <c r="H117" s="375"/>
      <c r="I117" s="417">
        <f t="shared" si="13"/>
        <v>0</v>
      </c>
      <c r="J117" s="289"/>
    </row>
    <row r="118" spans="1:10" s="296" customFormat="1" x14ac:dyDescent="0.25">
      <c r="A118" s="432" t="s">
        <v>915</v>
      </c>
      <c r="B118" s="457" t="s">
        <v>1105</v>
      </c>
      <c r="C118" s="442" t="s">
        <v>904</v>
      </c>
      <c r="D118" s="331">
        <f>D96+D81</f>
        <v>70.87710899999999</v>
      </c>
      <c r="E118" s="331">
        <v>45.985213782559015</v>
      </c>
      <c r="F118" s="331">
        <v>48.22632572126254</v>
      </c>
      <c r="G118" s="331">
        <v>50.637642007325596</v>
      </c>
      <c r="H118" s="331">
        <v>53.169524107691885</v>
      </c>
      <c r="I118" s="417">
        <f t="shared" si="13"/>
        <v>268.89581461883904</v>
      </c>
      <c r="J118" s="289"/>
    </row>
    <row r="119" spans="1:10" s="296" customFormat="1" x14ac:dyDescent="0.25">
      <c r="A119" s="432" t="s">
        <v>916</v>
      </c>
      <c r="B119" s="457" t="s">
        <v>104</v>
      </c>
      <c r="C119" s="442" t="s">
        <v>904</v>
      </c>
      <c r="D119" s="323"/>
      <c r="E119" s="323"/>
      <c r="F119" s="323"/>
      <c r="G119" s="323"/>
      <c r="H119" s="375"/>
      <c r="I119" s="417">
        <f t="shared" si="13"/>
        <v>0</v>
      </c>
      <c r="J119" s="289"/>
    </row>
    <row r="120" spans="1:10" s="296" customFormat="1" ht="31.5" x14ac:dyDescent="0.25">
      <c r="A120" s="432" t="s">
        <v>917</v>
      </c>
      <c r="B120" s="458" t="s">
        <v>974</v>
      </c>
      <c r="C120" s="442" t="s">
        <v>904</v>
      </c>
      <c r="D120" s="331">
        <v>0</v>
      </c>
      <c r="E120" s="331">
        <v>0</v>
      </c>
      <c r="F120" s="331">
        <v>0</v>
      </c>
      <c r="G120" s="331">
        <v>0</v>
      </c>
      <c r="H120" s="374">
        <v>0</v>
      </c>
      <c r="I120" s="417">
        <f t="shared" si="13"/>
        <v>0</v>
      </c>
      <c r="J120" s="289"/>
    </row>
    <row r="121" spans="1:10" s="296" customFormat="1" x14ac:dyDescent="0.25">
      <c r="A121" s="432" t="s">
        <v>27</v>
      </c>
      <c r="B121" s="459" t="s">
        <v>798</v>
      </c>
      <c r="C121" s="442" t="s">
        <v>904</v>
      </c>
      <c r="D121" s="323"/>
      <c r="E121" s="323"/>
      <c r="F121" s="323"/>
      <c r="G121" s="323"/>
      <c r="H121" s="375"/>
      <c r="I121" s="417">
        <f t="shared" si="13"/>
        <v>0</v>
      </c>
      <c r="J121" s="289"/>
    </row>
    <row r="122" spans="1:10" s="296" customFormat="1" x14ac:dyDescent="0.25">
      <c r="A122" s="432" t="s">
        <v>28</v>
      </c>
      <c r="B122" s="459" t="s">
        <v>786</v>
      </c>
      <c r="C122" s="442" t="s">
        <v>904</v>
      </c>
      <c r="D122" s="331"/>
      <c r="E122" s="331"/>
      <c r="F122" s="331"/>
      <c r="G122" s="331"/>
      <c r="H122" s="374"/>
      <c r="I122" s="417">
        <f t="shared" si="13"/>
        <v>0</v>
      </c>
      <c r="J122" s="289"/>
    </row>
    <row r="123" spans="1:10" s="296" customFormat="1" x14ac:dyDescent="0.25">
      <c r="A123" s="432" t="s">
        <v>918</v>
      </c>
      <c r="B123" s="457" t="s">
        <v>1106</v>
      </c>
      <c r="C123" s="442" t="s">
        <v>904</v>
      </c>
      <c r="D123" s="331"/>
      <c r="E123" s="331"/>
      <c r="F123" s="331"/>
      <c r="G123" s="331"/>
      <c r="H123" s="374"/>
      <c r="I123" s="417">
        <f t="shared" si="13"/>
        <v>0</v>
      </c>
      <c r="J123" s="289"/>
    </row>
    <row r="124" spans="1:10" s="296" customFormat="1" x14ac:dyDescent="0.25">
      <c r="A124" s="433" t="s">
        <v>176</v>
      </c>
      <c r="B124" s="467" t="s">
        <v>66</v>
      </c>
      <c r="C124" s="444" t="s">
        <v>904</v>
      </c>
      <c r="D124" s="334">
        <f t="shared" ref="D124" si="14">SUM(D125,D129:D135,D138)</f>
        <v>15.762328589999999</v>
      </c>
      <c r="E124" s="334">
        <v>9.0340000000000007</v>
      </c>
      <c r="F124" s="334">
        <v>9.6452651442525088</v>
      </c>
      <c r="G124" s="334">
        <v>10.127528401465121</v>
      </c>
      <c r="H124" s="370">
        <v>10.633904821538378</v>
      </c>
      <c r="I124" s="412">
        <f t="shared" si="13"/>
        <v>55.203026957256007</v>
      </c>
      <c r="J124" s="289"/>
    </row>
    <row r="125" spans="1:10" s="296" customFormat="1" x14ac:dyDescent="0.25">
      <c r="A125" s="432" t="s">
        <v>172</v>
      </c>
      <c r="B125" s="457" t="s">
        <v>57</v>
      </c>
      <c r="C125" s="442" t="s">
        <v>904</v>
      </c>
      <c r="D125" s="331"/>
      <c r="E125" s="331"/>
      <c r="F125" s="331"/>
      <c r="G125" s="331"/>
      <c r="H125" s="374"/>
      <c r="I125" s="417">
        <f t="shared" si="13"/>
        <v>0</v>
      </c>
      <c r="J125" s="289"/>
    </row>
    <row r="126" spans="1:10" s="296" customFormat="1" ht="31.5" x14ac:dyDescent="0.25">
      <c r="A126" s="432" t="s">
        <v>53</v>
      </c>
      <c r="B126" s="460" t="s">
        <v>1057</v>
      </c>
      <c r="C126" s="442" t="s">
        <v>904</v>
      </c>
      <c r="D126" s="323"/>
      <c r="E126" s="323"/>
      <c r="F126" s="323"/>
      <c r="G126" s="323"/>
      <c r="H126" s="375"/>
      <c r="I126" s="417">
        <f t="shared" si="13"/>
        <v>0</v>
      </c>
      <c r="J126" s="289"/>
    </row>
    <row r="127" spans="1:10" s="296" customFormat="1" ht="31.5" x14ac:dyDescent="0.25">
      <c r="A127" s="432" t="s">
        <v>54</v>
      </c>
      <c r="B127" s="460" t="s">
        <v>1058</v>
      </c>
      <c r="C127" s="442" t="s">
        <v>904</v>
      </c>
      <c r="D127" s="323"/>
      <c r="E127" s="323"/>
      <c r="F127" s="323"/>
      <c r="G127" s="323"/>
      <c r="H127" s="375"/>
      <c r="I127" s="417">
        <f t="shared" ref="I127:I158" si="15">SUM(D127:H127)</f>
        <v>0</v>
      </c>
      <c r="J127" s="289"/>
    </row>
    <row r="128" spans="1:10" s="296" customFormat="1" ht="31.5" x14ac:dyDescent="0.25">
      <c r="A128" s="432" t="s">
        <v>55</v>
      </c>
      <c r="B128" s="460" t="s">
        <v>1043</v>
      </c>
      <c r="C128" s="442" t="s">
        <v>904</v>
      </c>
      <c r="D128" s="323"/>
      <c r="E128" s="323"/>
      <c r="F128" s="323"/>
      <c r="G128" s="323"/>
      <c r="H128" s="375"/>
      <c r="I128" s="417">
        <f t="shared" si="15"/>
        <v>0</v>
      </c>
      <c r="J128" s="289"/>
    </row>
    <row r="129" spans="1:10" s="296" customFormat="1" x14ac:dyDescent="0.25">
      <c r="A129" s="432" t="s">
        <v>963</v>
      </c>
      <c r="B129" s="469" t="s">
        <v>105</v>
      </c>
      <c r="C129" s="442" t="s">
        <v>904</v>
      </c>
      <c r="D129" s="323"/>
      <c r="E129" s="323"/>
      <c r="F129" s="323"/>
      <c r="G129" s="323"/>
      <c r="H129" s="375"/>
      <c r="I129" s="417">
        <f t="shared" si="15"/>
        <v>0</v>
      </c>
      <c r="J129" s="289"/>
    </row>
    <row r="130" spans="1:10" s="296" customFormat="1" x14ac:dyDescent="0.25">
      <c r="A130" s="432" t="s">
        <v>964</v>
      </c>
      <c r="B130" s="469" t="s">
        <v>971</v>
      </c>
      <c r="C130" s="442" t="s">
        <v>904</v>
      </c>
      <c r="D130" s="323"/>
      <c r="E130" s="323"/>
      <c r="F130" s="323"/>
      <c r="G130" s="323"/>
      <c r="H130" s="375"/>
      <c r="I130" s="417">
        <f t="shared" si="15"/>
        <v>0</v>
      </c>
      <c r="J130" s="289"/>
    </row>
    <row r="131" spans="1:10" s="296" customFormat="1" x14ac:dyDescent="0.25">
      <c r="A131" s="432" t="s">
        <v>965</v>
      </c>
      <c r="B131" s="469" t="s">
        <v>99</v>
      </c>
      <c r="C131" s="442" t="s">
        <v>904</v>
      </c>
      <c r="D131" s="323"/>
      <c r="E131" s="323"/>
      <c r="F131" s="323"/>
      <c r="G131" s="323"/>
      <c r="H131" s="375"/>
      <c r="I131" s="417">
        <f t="shared" si="15"/>
        <v>0</v>
      </c>
      <c r="J131" s="289"/>
    </row>
    <row r="132" spans="1:10" s="296" customFormat="1" x14ac:dyDescent="0.25">
      <c r="A132" s="432" t="s">
        <v>966</v>
      </c>
      <c r="B132" s="469" t="s">
        <v>972</v>
      </c>
      <c r="C132" s="442" t="s">
        <v>904</v>
      </c>
      <c r="D132" s="323"/>
      <c r="E132" s="323"/>
      <c r="F132" s="323"/>
      <c r="G132" s="323"/>
      <c r="H132" s="375"/>
      <c r="I132" s="417">
        <f t="shared" si="15"/>
        <v>0</v>
      </c>
      <c r="J132" s="289"/>
    </row>
    <row r="133" spans="1:10" s="296" customFormat="1" x14ac:dyDescent="0.25">
      <c r="A133" s="432" t="s">
        <v>967</v>
      </c>
      <c r="B133" s="469" t="s">
        <v>973</v>
      </c>
      <c r="C133" s="442" t="s">
        <v>904</v>
      </c>
      <c r="D133" s="340">
        <v>15.762328589999999</v>
      </c>
      <c r="E133" s="340">
        <v>9.0340000000000007</v>
      </c>
      <c r="F133" s="340">
        <v>9.6452651442525088</v>
      </c>
      <c r="G133" s="340">
        <v>10.127528401465121</v>
      </c>
      <c r="H133" s="340">
        <v>10.633904821538378</v>
      </c>
      <c r="I133" s="417">
        <f t="shared" si="15"/>
        <v>55.203026957256007</v>
      </c>
      <c r="J133" s="289"/>
    </row>
    <row r="134" spans="1:10" s="296" customFormat="1" x14ac:dyDescent="0.25">
      <c r="A134" s="432" t="s">
        <v>968</v>
      </c>
      <c r="B134" s="469" t="s">
        <v>106</v>
      </c>
      <c r="C134" s="442" t="s">
        <v>904</v>
      </c>
      <c r="D134" s="323"/>
      <c r="E134" s="323"/>
      <c r="F134" s="323"/>
      <c r="G134" s="323"/>
      <c r="H134" s="375"/>
      <c r="I134" s="417">
        <f t="shared" si="15"/>
        <v>0</v>
      </c>
      <c r="J134" s="289"/>
    </row>
    <row r="135" spans="1:10" s="296" customFormat="1" ht="31.5" x14ac:dyDescent="0.25">
      <c r="A135" s="432" t="s">
        <v>969</v>
      </c>
      <c r="B135" s="469" t="s">
        <v>974</v>
      </c>
      <c r="C135" s="442" t="s">
        <v>904</v>
      </c>
      <c r="D135" s="331">
        <v>0</v>
      </c>
      <c r="E135" s="331">
        <v>0</v>
      </c>
      <c r="F135" s="331">
        <v>0</v>
      </c>
      <c r="G135" s="331">
        <v>0</v>
      </c>
      <c r="H135" s="374">
        <v>0</v>
      </c>
      <c r="I135" s="417">
        <f t="shared" si="15"/>
        <v>0</v>
      </c>
      <c r="J135" s="289"/>
    </row>
    <row r="136" spans="1:10" s="296" customFormat="1" x14ac:dyDescent="0.25">
      <c r="A136" s="432" t="s">
        <v>29</v>
      </c>
      <c r="B136" s="459" t="s">
        <v>975</v>
      </c>
      <c r="C136" s="442" t="s">
        <v>904</v>
      </c>
      <c r="D136" s="323"/>
      <c r="E136" s="323"/>
      <c r="F136" s="323"/>
      <c r="G136" s="323"/>
      <c r="H136" s="375"/>
      <c r="I136" s="417">
        <f t="shared" si="15"/>
        <v>0</v>
      </c>
      <c r="J136" s="289"/>
    </row>
    <row r="137" spans="1:10" s="296" customFormat="1" x14ac:dyDescent="0.25">
      <c r="A137" s="432" t="s">
        <v>30</v>
      </c>
      <c r="B137" s="459" t="s">
        <v>786</v>
      </c>
      <c r="C137" s="442" t="s">
        <v>904</v>
      </c>
      <c r="D137" s="323"/>
      <c r="E137" s="323"/>
      <c r="F137" s="323"/>
      <c r="G137" s="323"/>
      <c r="H137" s="375"/>
      <c r="I137" s="417">
        <f t="shared" si="15"/>
        <v>0</v>
      </c>
      <c r="J137" s="289"/>
    </row>
    <row r="138" spans="1:10" s="296" customFormat="1" x14ac:dyDescent="0.25">
      <c r="A138" s="432" t="s">
        <v>970</v>
      </c>
      <c r="B138" s="469" t="s">
        <v>976</v>
      </c>
      <c r="C138" s="442" t="s">
        <v>904</v>
      </c>
      <c r="D138" s="331"/>
      <c r="E138" s="331"/>
      <c r="F138" s="331"/>
      <c r="G138" s="331"/>
      <c r="H138" s="374"/>
      <c r="I138" s="417">
        <f t="shared" si="15"/>
        <v>0</v>
      </c>
      <c r="J138" s="289"/>
    </row>
    <row r="139" spans="1:10" s="296" customFormat="1" x14ac:dyDescent="0.25">
      <c r="A139" s="433" t="s">
        <v>178</v>
      </c>
      <c r="B139" s="467" t="s">
        <v>120</v>
      </c>
      <c r="C139" s="444" t="s">
        <v>904</v>
      </c>
      <c r="D139" s="334">
        <f>SUM(D140,D144:D150,D153)</f>
        <v>55.124780409999993</v>
      </c>
      <c r="E139" s="334">
        <v>36.951213782559016</v>
      </c>
      <c r="F139" s="334">
        <v>38.581060577010035</v>
      </c>
      <c r="G139" s="334">
        <v>40.510113605860475</v>
      </c>
      <c r="H139" s="370">
        <v>42.535619286153505</v>
      </c>
      <c r="I139" s="412">
        <f t="shared" si="15"/>
        <v>213.70278766158305</v>
      </c>
      <c r="J139" s="289"/>
    </row>
    <row r="140" spans="1:10" s="296" customFormat="1" x14ac:dyDescent="0.25">
      <c r="A140" s="432" t="s">
        <v>196</v>
      </c>
      <c r="B140" s="457" t="s">
        <v>57</v>
      </c>
      <c r="C140" s="442" t="s">
        <v>904</v>
      </c>
      <c r="D140" s="331">
        <v>0</v>
      </c>
      <c r="E140" s="331">
        <v>0</v>
      </c>
      <c r="F140" s="331">
        <v>0</v>
      </c>
      <c r="G140" s="331">
        <v>0</v>
      </c>
      <c r="H140" s="374">
        <v>0</v>
      </c>
      <c r="I140" s="417">
        <f t="shared" si="15"/>
        <v>0</v>
      </c>
      <c r="J140" s="289"/>
    </row>
    <row r="141" spans="1:10" s="296" customFormat="1" ht="31.5" x14ac:dyDescent="0.25">
      <c r="A141" s="432" t="s">
        <v>1059</v>
      </c>
      <c r="B141" s="460" t="s">
        <v>1057</v>
      </c>
      <c r="C141" s="442" t="s">
        <v>904</v>
      </c>
      <c r="D141" s="323"/>
      <c r="E141" s="323"/>
      <c r="F141" s="323"/>
      <c r="G141" s="323"/>
      <c r="H141" s="375"/>
      <c r="I141" s="417">
        <f t="shared" si="15"/>
        <v>0</v>
      </c>
      <c r="J141" s="289"/>
    </row>
    <row r="142" spans="1:10" s="296" customFormat="1" ht="31.5" x14ac:dyDescent="0.25">
      <c r="A142" s="432" t="s">
        <v>1060</v>
      </c>
      <c r="B142" s="460" t="s">
        <v>1058</v>
      </c>
      <c r="C142" s="442" t="s">
        <v>904</v>
      </c>
      <c r="D142" s="323"/>
      <c r="E142" s="323"/>
      <c r="F142" s="323"/>
      <c r="G142" s="323"/>
      <c r="H142" s="375"/>
      <c r="I142" s="417">
        <f t="shared" si="15"/>
        <v>0</v>
      </c>
      <c r="J142" s="289"/>
    </row>
    <row r="143" spans="1:10" s="296" customFormat="1" ht="31.5" x14ac:dyDescent="0.25">
      <c r="A143" s="432" t="s">
        <v>31</v>
      </c>
      <c r="B143" s="460" t="s">
        <v>1043</v>
      </c>
      <c r="C143" s="442" t="s">
        <v>904</v>
      </c>
      <c r="D143" s="323"/>
      <c r="E143" s="323"/>
      <c r="F143" s="323"/>
      <c r="G143" s="323"/>
      <c r="H143" s="375"/>
      <c r="I143" s="417">
        <f t="shared" si="15"/>
        <v>0</v>
      </c>
      <c r="J143" s="289"/>
    </row>
    <row r="144" spans="1:10" s="296" customFormat="1" x14ac:dyDescent="0.25">
      <c r="A144" s="432" t="s">
        <v>197</v>
      </c>
      <c r="B144" s="457" t="s">
        <v>96</v>
      </c>
      <c r="C144" s="442" t="s">
        <v>904</v>
      </c>
      <c r="D144" s="323"/>
      <c r="E144" s="323"/>
      <c r="F144" s="323"/>
      <c r="G144" s="323"/>
      <c r="H144" s="375"/>
      <c r="I144" s="417">
        <f t="shared" si="15"/>
        <v>0</v>
      </c>
      <c r="J144" s="289"/>
    </row>
    <row r="145" spans="1:10" s="296" customFormat="1" x14ac:dyDescent="0.25">
      <c r="A145" s="432" t="s">
        <v>919</v>
      </c>
      <c r="B145" s="457" t="s">
        <v>1103</v>
      </c>
      <c r="C145" s="442" t="s">
        <v>904</v>
      </c>
      <c r="D145" s="323"/>
      <c r="E145" s="323"/>
      <c r="F145" s="323"/>
      <c r="G145" s="323"/>
      <c r="H145" s="375"/>
      <c r="I145" s="417">
        <f t="shared" si="15"/>
        <v>0</v>
      </c>
      <c r="J145" s="289"/>
    </row>
    <row r="146" spans="1:10" s="296" customFormat="1" x14ac:dyDescent="0.25">
      <c r="A146" s="432" t="s">
        <v>920</v>
      </c>
      <c r="B146" s="457" t="s">
        <v>97</v>
      </c>
      <c r="C146" s="442" t="s">
        <v>904</v>
      </c>
      <c r="D146" s="323"/>
      <c r="E146" s="323"/>
      <c r="F146" s="323"/>
      <c r="G146" s="323"/>
      <c r="H146" s="375"/>
      <c r="I146" s="417">
        <f t="shared" si="15"/>
        <v>0</v>
      </c>
      <c r="J146" s="289"/>
    </row>
    <row r="147" spans="1:10" s="296" customFormat="1" x14ac:dyDescent="0.25">
      <c r="A147" s="432" t="s">
        <v>921</v>
      </c>
      <c r="B147" s="458" t="s">
        <v>1104</v>
      </c>
      <c r="C147" s="442" t="s">
        <v>904</v>
      </c>
      <c r="D147" s="323"/>
      <c r="E147" s="323"/>
      <c r="F147" s="323"/>
      <c r="G147" s="323"/>
      <c r="H147" s="375"/>
      <c r="I147" s="417">
        <f t="shared" si="15"/>
        <v>0</v>
      </c>
      <c r="J147" s="289"/>
    </row>
    <row r="148" spans="1:10" s="296" customFormat="1" x14ac:dyDescent="0.25">
      <c r="A148" s="432" t="s">
        <v>922</v>
      </c>
      <c r="B148" s="457" t="s">
        <v>1105</v>
      </c>
      <c r="C148" s="442" t="s">
        <v>904</v>
      </c>
      <c r="D148" s="331">
        <f>D109-D124</f>
        <v>55.114780409999995</v>
      </c>
      <c r="E148" s="331">
        <v>36.951213782559016</v>
      </c>
      <c r="F148" s="331">
        <v>38.581060577010035</v>
      </c>
      <c r="G148" s="331">
        <v>40.510113605860475</v>
      </c>
      <c r="H148" s="331">
        <v>42.535619286153505</v>
      </c>
      <c r="I148" s="417">
        <f t="shared" si="15"/>
        <v>213.692787661583</v>
      </c>
      <c r="J148" s="289"/>
    </row>
    <row r="149" spans="1:10" s="296" customFormat="1" x14ac:dyDescent="0.25">
      <c r="A149" s="432" t="s">
        <v>923</v>
      </c>
      <c r="B149" s="457" t="s">
        <v>104</v>
      </c>
      <c r="C149" s="442" t="s">
        <v>904</v>
      </c>
      <c r="D149" s="323"/>
      <c r="E149" s="323"/>
      <c r="F149" s="323"/>
      <c r="G149" s="323"/>
      <c r="H149" s="375"/>
      <c r="I149" s="417">
        <f t="shared" si="15"/>
        <v>0</v>
      </c>
      <c r="J149" s="289"/>
    </row>
    <row r="150" spans="1:10" s="296" customFormat="1" ht="31.5" x14ac:dyDescent="0.25">
      <c r="A150" s="432" t="s">
        <v>924</v>
      </c>
      <c r="B150" s="458" t="s">
        <v>974</v>
      </c>
      <c r="C150" s="442" t="s">
        <v>904</v>
      </c>
      <c r="D150" s="331">
        <v>0</v>
      </c>
      <c r="E150" s="331">
        <v>0</v>
      </c>
      <c r="F150" s="331">
        <v>0</v>
      </c>
      <c r="G150" s="331">
        <v>0</v>
      </c>
      <c r="H150" s="374">
        <v>0</v>
      </c>
      <c r="I150" s="417">
        <f t="shared" si="15"/>
        <v>0</v>
      </c>
      <c r="J150" s="289"/>
    </row>
    <row r="151" spans="1:10" s="296" customFormat="1" x14ac:dyDescent="0.25">
      <c r="A151" s="432" t="s">
        <v>32</v>
      </c>
      <c r="B151" s="459" t="s">
        <v>798</v>
      </c>
      <c r="C151" s="442" t="s">
        <v>904</v>
      </c>
      <c r="D151" s="331"/>
      <c r="E151" s="331"/>
      <c r="F151" s="331"/>
      <c r="G151" s="331"/>
      <c r="H151" s="374"/>
      <c r="I151" s="417">
        <f t="shared" si="15"/>
        <v>0</v>
      </c>
      <c r="J151" s="289"/>
    </row>
    <row r="152" spans="1:10" s="296" customFormat="1" x14ac:dyDescent="0.25">
      <c r="A152" s="432" t="s">
        <v>33</v>
      </c>
      <c r="B152" s="459" t="s">
        <v>786</v>
      </c>
      <c r="C152" s="442" t="s">
        <v>904</v>
      </c>
      <c r="D152" s="331"/>
      <c r="E152" s="331"/>
      <c r="F152" s="331"/>
      <c r="G152" s="331"/>
      <c r="H152" s="374"/>
      <c r="I152" s="417">
        <f t="shared" si="15"/>
        <v>0</v>
      </c>
      <c r="J152" s="289"/>
    </row>
    <row r="153" spans="1:10" s="296" customFormat="1" x14ac:dyDescent="0.25">
      <c r="A153" s="432" t="s">
        <v>925</v>
      </c>
      <c r="B153" s="457" t="s">
        <v>1106</v>
      </c>
      <c r="C153" s="442" t="s">
        <v>904</v>
      </c>
      <c r="D153" s="331">
        <v>0.01</v>
      </c>
      <c r="E153" s="331"/>
      <c r="F153" s="331"/>
      <c r="G153" s="331"/>
      <c r="H153" s="374"/>
      <c r="I153" s="417">
        <f t="shared" si="15"/>
        <v>0.01</v>
      </c>
      <c r="J153" s="289"/>
    </row>
    <row r="154" spans="1:10" s="296" customFormat="1" x14ac:dyDescent="0.25">
      <c r="A154" s="433" t="s">
        <v>179</v>
      </c>
      <c r="B154" s="467" t="s">
        <v>158</v>
      </c>
      <c r="C154" s="444" t="s">
        <v>904</v>
      </c>
      <c r="D154" s="334">
        <f>SUM(D155:D158)</f>
        <v>55.124780409999985</v>
      </c>
      <c r="E154" s="334">
        <v>36.951213782559016</v>
      </c>
      <c r="F154" s="334">
        <v>38.581060577010035</v>
      </c>
      <c r="G154" s="334">
        <v>40.510113605860475</v>
      </c>
      <c r="H154" s="370">
        <v>42.535619286153505</v>
      </c>
      <c r="I154" s="412">
        <f t="shared" si="15"/>
        <v>213.70278766158299</v>
      </c>
      <c r="J154" s="289"/>
    </row>
    <row r="155" spans="1:10" s="296" customFormat="1" x14ac:dyDescent="0.25">
      <c r="A155" s="437" t="s">
        <v>199</v>
      </c>
      <c r="B155" s="470" t="s">
        <v>979</v>
      </c>
      <c r="C155" s="447" t="s">
        <v>904</v>
      </c>
      <c r="D155" s="340">
        <v>19.491365689999999</v>
      </c>
      <c r="E155" s="340">
        <v>8.0516513409999995</v>
      </c>
      <c r="F155" s="340">
        <v>11.405096500000001</v>
      </c>
      <c r="G155" s="340">
        <v>2.0650000000000004</v>
      </c>
      <c r="H155" s="391">
        <v>1.83423625</v>
      </c>
      <c r="I155" s="425">
        <f t="shared" si="15"/>
        <v>42.847349780999991</v>
      </c>
      <c r="J155" s="289"/>
    </row>
    <row r="156" spans="1:10" s="296" customFormat="1" x14ac:dyDescent="0.25">
      <c r="A156" s="437" t="s">
        <v>200</v>
      </c>
      <c r="B156" s="470" t="s">
        <v>160</v>
      </c>
      <c r="C156" s="447" t="s">
        <v>904</v>
      </c>
      <c r="D156" s="340"/>
      <c r="E156" s="340"/>
      <c r="F156" s="340"/>
      <c r="G156" s="340"/>
      <c r="H156" s="391"/>
      <c r="I156" s="425">
        <f t="shared" si="15"/>
        <v>0</v>
      </c>
      <c r="J156" s="289"/>
    </row>
    <row r="157" spans="1:10" s="296" customFormat="1" x14ac:dyDescent="0.25">
      <c r="A157" s="437" t="s">
        <v>212</v>
      </c>
      <c r="B157" s="470" t="s">
        <v>161</v>
      </c>
      <c r="C157" s="447" t="s">
        <v>904</v>
      </c>
      <c r="D157" s="340"/>
      <c r="E157" s="340"/>
      <c r="F157" s="340"/>
      <c r="G157" s="340"/>
      <c r="H157" s="391"/>
      <c r="I157" s="425">
        <f t="shared" si="15"/>
        <v>0</v>
      </c>
      <c r="J157" s="289"/>
    </row>
    <row r="158" spans="1:10" s="296" customFormat="1" ht="18" customHeight="1" thickBot="1" x14ac:dyDescent="0.3">
      <c r="A158" s="438" t="s">
        <v>213</v>
      </c>
      <c r="B158" s="470" t="s">
        <v>980</v>
      </c>
      <c r="C158" s="448" t="s">
        <v>904</v>
      </c>
      <c r="D158" s="341">
        <f>D139-D155</f>
        <v>35.63341471999999</v>
      </c>
      <c r="E158" s="341">
        <v>28.899562441559016</v>
      </c>
      <c r="F158" s="341">
        <v>27.175964077010036</v>
      </c>
      <c r="G158" s="341">
        <v>38.445113605860477</v>
      </c>
      <c r="H158" s="392">
        <v>40.701383036153501</v>
      </c>
      <c r="I158" s="426">
        <f t="shared" si="15"/>
        <v>170.855437880583</v>
      </c>
      <c r="J158" s="285"/>
    </row>
    <row r="159" spans="1:10" s="296" customFormat="1" ht="18" customHeight="1" x14ac:dyDescent="0.25">
      <c r="A159" s="431" t="s">
        <v>683</v>
      </c>
      <c r="B159" s="456" t="s">
        <v>1023</v>
      </c>
      <c r="C159" s="441" t="s">
        <v>436</v>
      </c>
      <c r="D159" s="325"/>
      <c r="E159" s="325"/>
      <c r="F159" s="325"/>
      <c r="G159" s="325"/>
      <c r="H159" s="377"/>
      <c r="I159" s="416"/>
      <c r="J159" s="289"/>
    </row>
    <row r="160" spans="1:10" s="296" customFormat="1" ht="37.5" customHeight="1" x14ac:dyDescent="0.25">
      <c r="A160" s="433" t="s">
        <v>684</v>
      </c>
      <c r="B160" s="461" t="s">
        <v>115</v>
      </c>
      <c r="C160" s="444" t="s">
        <v>904</v>
      </c>
      <c r="D160" s="334">
        <f>D109+D69+D105</f>
        <v>72.287108999999987</v>
      </c>
      <c r="E160" s="334">
        <v>50.863213782559015</v>
      </c>
      <c r="F160" s="334">
        <v>53.348225721262537</v>
      </c>
      <c r="G160" s="334">
        <v>56.015637007325594</v>
      </c>
      <c r="H160" s="370">
        <v>58.816418857691886</v>
      </c>
      <c r="I160" s="412">
        <f>H160</f>
        <v>58.816418857691886</v>
      </c>
      <c r="J160" s="289"/>
    </row>
    <row r="161" spans="1:11" s="296" customFormat="1" ht="18" customHeight="1" x14ac:dyDescent="0.25">
      <c r="A161" s="433" t="s">
        <v>685</v>
      </c>
      <c r="B161" s="461" t="s">
        <v>67</v>
      </c>
      <c r="C161" s="444" t="s">
        <v>904</v>
      </c>
      <c r="D161" s="334">
        <v>0</v>
      </c>
      <c r="E161" s="334">
        <v>0</v>
      </c>
      <c r="F161" s="334">
        <v>0</v>
      </c>
      <c r="G161" s="334">
        <v>0</v>
      </c>
      <c r="H161" s="370">
        <v>0</v>
      </c>
      <c r="I161" s="412">
        <f>H161</f>
        <v>0</v>
      </c>
      <c r="J161" s="289"/>
    </row>
    <row r="162" spans="1:11" s="296" customFormat="1" ht="18" customHeight="1" x14ac:dyDescent="0.25">
      <c r="A162" s="432" t="s">
        <v>1088</v>
      </c>
      <c r="B162" s="460" t="s">
        <v>1111</v>
      </c>
      <c r="C162" s="442" t="s">
        <v>904</v>
      </c>
      <c r="D162" s="331">
        <v>0</v>
      </c>
      <c r="E162" s="331">
        <v>0</v>
      </c>
      <c r="F162" s="331">
        <v>0</v>
      </c>
      <c r="G162" s="331">
        <v>0</v>
      </c>
      <c r="H162" s="374">
        <v>0</v>
      </c>
      <c r="I162" s="417">
        <f>H162</f>
        <v>0</v>
      </c>
      <c r="J162" s="289"/>
    </row>
    <row r="163" spans="1:11" s="296" customFormat="1" ht="18" customHeight="1" x14ac:dyDescent="0.25">
      <c r="A163" s="433" t="s">
        <v>791</v>
      </c>
      <c r="B163" s="461" t="s">
        <v>121</v>
      </c>
      <c r="C163" s="444" t="s">
        <v>904</v>
      </c>
      <c r="D163" s="334">
        <v>0</v>
      </c>
      <c r="E163" s="334">
        <v>0</v>
      </c>
      <c r="F163" s="334">
        <v>0</v>
      </c>
      <c r="G163" s="334">
        <v>0</v>
      </c>
      <c r="H163" s="370">
        <v>0</v>
      </c>
      <c r="I163" s="412">
        <f>H163</f>
        <v>0</v>
      </c>
      <c r="J163" s="289"/>
    </row>
    <row r="164" spans="1:11" s="296" customFormat="1" ht="18" customHeight="1" x14ac:dyDescent="0.25">
      <c r="A164" s="434" t="s">
        <v>1089</v>
      </c>
      <c r="B164" s="460" t="s">
        <v>1112</v>
      </c>
      <c r="C164" s="442" t="s">
        <v>904</v>
      </c>
      <c r="D164" s="335">
        <v>0</v>
      </c>
      <c r="E164" s="335">
        <v>0</v>
      </c>
      <c r="F164" s="335">
        <v>0</v>
      </c>
      <c r="G164" s="335">
        <v>0</v>
      </c>
      <c r="H164" s="376">
        <v>0</v>
      </c>
      <c r="I164" s="418">
        <f>H164</f>
        <v>0</v>
      </c>
      <c r="J164" s="289"/>
    </row>
    <row r="165" spans="1:11" s="296" customFormat="1" ht="48" thickBot="1" x14ac:dyDescent="0.3">
      <c r="A165" s="439" t="s">
        <v>792</v>
      </c>
      <c r="B165" s="471" t="s">
        <v>122</v>
      </c>
      <c r="C165" s="449" t="s">
        <v>436</v>
      </c>
      <c r="D165" s="345">
        <v>0</v>
      </c>
      <c r="E165" s="345">
        <v>0</v>
      </c>
      <c r="F165" s="345">
        <v>0</v>
      </c>
      <c r="G165" s="345">
        <v>0</v>
      </c>
      <c r="H165" s="393">
        <v>0</v>
      </c>
      <c r="I165" s="427">
        <f>I163/I160</f>
        <v>0</v>
      </c>
      <c r="J165" s="289"/>
    </row>
    <row r="166" spans="1:11" s="296" customFormat="1" ht="19.5" thickBot="1" x14ac:dyDescent="0.3">
      <c r="A166" s="508" t="s">
        <v>682</v>
      </c>
      <c r="B166" s="509"/>
      <c r="C166" s="509"/>
      <c r="D166" s="509"/>
      <c r="E166" s="509"/>
      <c r="F166" s="509"/>
      <c r="G166" s="509"/>
      <c r="H166" s="509"/>
      <c r="I166" s="510"/>
      <c r="J166" s="289"/>
    </row>
    <row r="167" spans="1:11" s="296" customFormat="1" ht="31.5" customHeight="1" x14ac:dyDescent="0.25">
      <c r="A167" s="436" t="s">
        <v>686</v>
      </c>
      <c r="B167" s="456" t="s">
        <v>68</v>
      </c>
      <c r="C167" s="446" t="s">
        <v>904</v>
      </c>
      <c r="D167" s="339">
        <f>SUM(D168,D172:D178,D181,D184)</f>
        <v>608.47051288</v>
      </c>
      <c r="E167" s="339">
        <v>614.76239999999996</v>
      </c>
      <c r="F167" s="339">
        <v>645.50051999999994</v>
      </c>
      <c r="G167" s="339">
        <v>677.77554599999996</v>
      </c>
      <c r="H167" s="373">
        <v>711.66432329999998</v>
      </c>
      <c r="I167" s="416">
        <f t="shared" ref="I167:I198" si="16">SUM(D167:H167)</f>
        <v>3258.1733021799996</v>
      </c>
      <c r="J167" s="289"/>
      <c r="K167" s="297"/>
    </row>
    <row r="168" spans="1:11" s="296" customFormat="1" x14ac:dyDescent="0.25">
      <c r="A168" s="432" t="s">
        <v>687</v>
      </c>
      <c r="B168" s="457" t="s">
        <v>57</v>
      </c>
      <c r="C168" s="442" t="s">
        <v>904</v>
      </c>
      <c r="D168" s="331">
        <v>0</v>
      </c>
      <c r="E168" s="331">
        <v>0</v>
      </c>
      <c r="F168" s="331">
        <v>0</v>
      </c>
      <c r="G168" s="331">
        <v>0</v>
      </c>
      <c r="H168" s="374">
        <v>0</v>
      </c>
      <c r="I168" s="417">
        <f t="shared" si="16"/>
        <v>0</v>
      </c>
      <c r="J168" s="289"/>
    </row>
    <row r="169" spans="1:11" s="296" customFormat="1" ht="31.5" x14ac:dyDescent="0.25">
      <c r="A169" s="432" t="s">
        <v>1046</v>
      </c>
      <c r="B169" s="460" t="s">
        <v>1057</v>
      </c>
      <c r="C169" s="442" t="s">
        <v>904</v>
      </c>
      <c r="D169" s="323"/>
      <c r="E169" s="323"/>
      <c r="F169" s="323"/>
      <c r="G169" s="323"/>
      <c r="H169" s="375"/>
      <c r="I169" s="417">
        <f t="shared" si="16"/>
        <v>0</v>
      </c>
      <c r="J169" s="289"/>
    </row>
    <row r="170" spans="1:11" s="296" customFormat="1" ht="31.5" x14ac:dyDescent="0.25">
      <c r="A170" s="432" t="s">
        <v>1047</v>
      </c>
      <c r="B170" s="460" t="s">
        <v>1058</v>
      </c>
      <c r="C170" s="442" t="s">
        <v>904</v>
      </c>
      <c r="D170" s="323"/>
      <c r="E170" s="323"/>
      <c r="F170" s="323"/>
      <c r="G170" s="323"/>
      <c r="H170" s="375"/>
      <c r="I170" s="417">
        <f t="shared" si="16"/>
        <v>0</v>
      </c>
      <c r="J170" s="289"/>
    </row>
    <row r="171" spans="1:11" s="296" customFormat="1" ht="31.5" x14ac:dyDescent="0.25">
      <c r="A171" s="432" t="s">
        <v>34</v>
      </c>
      <c r="B171" s="460" t="s">
        <v>1043</v>
      </c>
      <c r="C171" s="442" t="s">
        <v>904</v>
      </c>
      <c r="D171" s="323"/>
      <c r="E171" s="323"/>
      <c r="F171" s="323"/>
      <c r="G171" s="323"/>
      <c r="H171" s="375"/>
      <c r="I171" s="417">
        <f t="shared" si="16"/>
        <v>0</v>
      </c>
      <c r="J171" s="289"/>
    </row>
    <row r="172" spans="1:11" s="296" customFormat="1" x14ac:dyDescent="0.25">
      <c r="A172" s="432" t="s">
        <v>688</v>
      </c>
      <c r="B172" s="457" t="s">
        <v>96</v>
      </c>
      <c r="C172" s="442" t="s">
        <v>904</v>
      </c>
      <c r="D172" s="323"/>
      <c r="E172" s="323"/>
      <c r="F172" s="323"/>
      <c r="G172" s="323"/>
      <c r="H172" s="375"/>
      <c r="I172" s="417">
        <f t="shared" si="16"/>
        <v>0</v>
      </c>
      <c r="J172" s="289"/>
    </row>
    <row r="173" spans="1:11" s="296" customFormat="1" x14ac:dyDescent="0.25">
      <c r="A173" s="432" t="s">
        <v>803</v>
      </c>
      <c r="B173" s="457" t="s">
        <v>1103</v>
      </c>
      <c r="C173" s="442" t="s">
        <v>904</v>
      </c>
      <c r="D173" s="323"/>
      <c r="E173" s="323"/>
      <c r="F173" s="323"/>
      <c r="G173" s="323"/>
      <c r="H173" s="375"/>
      <c r="I173" s="417">
        <f t="shared" si="16"/>
        <v>0</v>
      </c>
      <c r="J173" s="289"/>
    </row>
    <row r="174" spans="1:11" s="296" customFormat="1" x14ac:dyDescent="0.25">
      <c r="A174" s="432" t="s">
        <v>926</v>
      </c>
      <c r="B174" s="457" t="s">
        <v>97</v>
      </c>
      <c r="C174" s="442" t="s">
        <v>904</v>
      </c>
      <c r="D174" s="323"/>
      <c r="E174" s="323"/>
      <c r="F174" s="323"/>
      <c r="G174" s="323"/>
      <c r="H174" s="375"/>
      <c r="I174" s="417">
        <f t="shared" si="16"/>
        <v>0</v>
      </c>
      <c r="J174" s="289"/>
    </row>
    <row r="175" spans="1:11" s="296" customFormat="1" x14ac:dyDescent="0.25">
      <c r="A175" s="432" t="s">
        <v>927</v>
      </c>
      <c r="B175" s="457" t="s">
        <v>1104</v>
      </c>
      <c r="C175" s="442" t="s">
        <v>904</v>
      </c>
      <c r="D175" s="323"/>
      <c r="E175" s="323"/>
      <c r="F175" s="323"/>
      <c r="G175" s="323"/>
      <c r="H175" s="375"/>
      <c r="I175" s="417">
        <f t="shared" si="16"/>
        <v>0</v>
      </c>
      <c r="J175" s="289"/>
    </row>
    <row r="176" spans="1:11" s="296" customFormat="1" x14ac:dyDescent="0.25">
      <c r="A176" s="432" t="s">
        <v>928</v>
      </c>
      <c r="B176" s="457" t="s">
        <v>1105</v>
      </c>
      <c r="C176" s="442" t="s">
        <v>904</v>
      </c>
      <c r="D176" s="331">
        <v>608.47051288</v>
      </c>
      <c r="E176" s="331">
        <v>614.76239999999996</v>
      </c>
      <c r="F176" s="331">
        <v>645.50051999999994</v>
      </c>
      <c r="G176" s="331">
        <v>677.77554599999996</v>
      </c>
      <c r="H176" s="374">
        <v>711.66432329999998</v>
      </c>
      <c r="I176" s="417">
        <f t="shared" si="16"/>
        <v>3258.1733021799996</v>
      </c>
      <c r="J176" s="289"/>
    </row>
    <row r="177" spans="1:10" s="296" customFormat="1" x14ac:dyDescent="0.25">
      <c r="A177" s="432" t="s">
        <v>929</v>
      </c>
      <c r="B177" s="457" t="s">
        <v>104</v>
      </c>
      <c r="C177" s="442" t="s">
        <v>904</v>
      </c>
      <c r="D177" s="331"/>
      <c r="E177" s="331"/>
      <c r="F177" s="331"/>
      <c r="G177" s="331"/>
      <c r="H177" s="374"/>
      <c r="I177" s="417">
        <f t="shared" si="16"/>
        <v>0</v>
      </c>
      <c r="J177" s="289"/>
    </row>
    <row r="178" spans="1:10" s="296" customFormat="1" ht="31.5" x14ac:dyDescent="0.25">
      <c r="A178" s="432" t="s">
        <v>930</v>
      </c>
      <c r="B178" s="458" t="s">
        <v>974</v>
      </c>
      <c r="C178" s="442" t="s">
        <v>904</v>
      </c>
      <c r="D178" s="331">
        <v>0</v>
      </c>
      <c r="E178" s="331">
        <v>0</v>
      </c>
      <c r="F178" s="331">
        <v>0</v>
      </c>
      <c r="G178" s="331">
        <v>0</v>
      </c>
      <c r="H178" s="374">
        <v>0</v>
      </c>
      <c r="I178" s="417">
        <f t="shared" si="16"/>
        <v>0</v>
      </c>
      <c r="J178" s="289"/>
    </row>
    <row r="179" spans="1:10" s="296" customFormat="1" x14ac:dyDescent="0.25">
      <c r="A179" s="432" t="s">
        <v>35</v>
      </c>
      <c r="B179" s="459" t="s">
        <v>798</v>
      </c>
      <c r="C179" s="442" t="s">
        <v>904</v>
      </c>
      <c r="D179" s="331"/>
      <c r="E179" s="331"/>
      <c r="F179" s="331"/>
      <c r="G179" s="331"/>
      <c r="H179" s="374"/>
      <c r="I179" s="417">
        <f t="shared" si="16"/>
        <v>0</v>
      </c>
      <c r="J179" s="289"/>
    </row>
    <row r="180" spans="1:10" s="296" customFormat="1" x14ac:dyDescent="0.25">
      <c r="A180" s="432" t="s">
        <v>36</v>
      </c>
      <c r="B180" s="459" t="s">
        <v>786</v>
      </c>
      <c r="C180" s="442" t="s">
        <v>904</v>
      </c>
      <c r="D180" s="331"/>
      <c r="E180" s="331"/>
      <c r="F180" s="331"/>
      <c r="G180" s="331"/>
      <c r="H180" s="374"/>
      <c r="I180" s="417">
        <f t="shared" si="16"/>
        <v>0</v>
      </c>
      <c r="J180" s="289"/>
    </row>
    <row r="181" spans="1:10" s="296" customFormat="1" ht="31.5" x14ac:dyDescent="0.25">
      <c r="A181" s="432" t="s">
        <v>931</v>
      </c>
      <c r="B181" s="469" t="s">
        <v>69</v>
      </c>
      <c r="C181" s="442" t="s">
        <v>904</v>
      </c>
      <c r="D181" s="331">
        <v>0</v>
      </c>
      <c r="E181" s="331">
        <v>0</v>
      </c>
      <c r="F181" s="331">
        <v>0</v>
      </c>
      <c r="G181" s="331">
        <v>0</v>
      </c>
      <c r="H181" s="374">
        <v>0</v>
      </c>
      <c r="I181" s="417">
        <f t="shared" si="16"/>
        <v>0</v>
      </c>
      <c r="J181" s="289"/>
    </row>
    <row r="182" spans="1:10" s="296" customFormat="1" x14ac:dyDescent="0.25">
      <c r="A182" s="432" t="s">
        <v>1048</v>
      </c>
      <c r="B182" s="460" t="s">
        <v>1086</v>
      </c>
      <c r="C182" s="442" t="s">
        <v>904</v>
      </c>
      <c r="D182" s="331"/>
      <c r="E182" s="331"/>
      <c r="F182" s="331"/>
      <c r="G182" s="331"/>
      <c r="H182" s="374"/>
      <c r="I182" s="417">
        <f t="shared" si="16"/>
        <v>0</v>
      </c>
      <c r="J182" s="289"/>
    </row>
    <row r="183" spans="1:10" s="296" customFormat="1" x14ac:dyDescent="0.25">
      <c r="A183" s="432" t="s">
        <v>1049</v>
      </c>
      <c r="B183" s="460" t="s">
        <v>1087</v>
      </c>
      <c r="C183" s="442" t="s">
        <v>904</v>
      </c>
      <c r="D183" s="331"/>
      <c r="E183" s="331"/>
      <c r="F183" s="331"/>
      <c r="G183" s="331"/>
      <c r="H183" s="374"/>
      <c r="I183" s="417">
        <f t="shared" si="16"/>
        <v>0</v>
      </c>
      <c r="J183" s="289"/>
    </row>
    <row r="184" spans="1:10" s="296" customFormat="1" x14ac:dyDescent="0.25">
      <c r="A184" s="432" t="s">
        <v>932</v>
      </c>
      <c r="B184" s="457" t="s">
        <v>1106</v>
      </c>
      <c r="C184" s="442" t="s">
        <v>904</v>
      </c>
      <c r="D184" s="331">
        <v>0</v>
      </c>
      <c r="E184" s="331">
        <v>0</v>
      </c>
      <c r="F184" s="331">
        <v>0</v>
      </c>
      <c r="G184" s="331">
        <v>0</v>
      </c>
      <c r="H184" s="374">
        <v>0</v>
      </c>
      <c r="I184" s="417">
        <f t="shared" si="16"/>
        <v>0</v>
      </c>
      <c r="J184" s="289"/>
    </row>
    <row r="185" spans="1:10" s="296" customFormat="1" x14ac:dyDescent="0.25">
      <c r="A185" s="433" t="s">
        <v>689</v>
      </c>
      <c r="B185" s="467" t="s">
        <v>70</v>
      </c>
      <c r="C185" s="444" t="s">
        <v>904</v>
      </c>
      <c r="D185" s="334">
        <f>SUM(D186:D187,D191:D196,D198:D202)-D210-D235</f>
        <v>638.33255833999999</v>
      </c>
      <c r="E185" s="334">
        <v>566.31877499999985</v>
      </c>
      <c r="F185" s="334">
        <v>594.63471375000006</v>
      </c>
      <c r="G185" s="334">
        <v>624.36644943749991</v>
      </c>
      <c r="H185" s="370">
        <v>655.58477190937515</v>
      </c>
      <c r="I185" s="412">
        <f t="shared" si="16"/>
        <v>3079.2372684368747</v>
      </c>
      <c r="J185" s="289"/>
    </row>
    <row r="186" spans="1:10" s="296" customFormat="1" x14ac:dyDescent="0.25">
      <c r="A186" s="432" t="s">
        <v>690</v>
      </c>
      <c r="B186" s="469" t="s">
        <v>1024</v>
      </c>
      <c r="C186" s="442" t="s">
        <v>904</v>
      </c>
      <c r="D186" s="323"/>
      <c r="E186" s="323"/>
      <c r="F186" s="323"/>
      <c r="G186" s="323"/>
      <c r="H186" s="375"/>
      <c r="I186" s="417">
        <f t="shared" si="16"/>
        <v>0</v>
      </c>
      <c r="J186" s="289"/>
    </row>
    <row r="187" spans="1:10" s="296" customFormat="1" x14ac:dyDescent="0.25">
      <c r="A187" s="432" t="s">
        <v>691</v>
      </c>
      <c r="B187" s="469" t="s">
        <v>71</v>
      </c>
      <c r="C187" s="442" t="s">
        <v>904</v>
      </c>
      <c r="D187" s="331">
        <f>D188</f>
        <v>256.29557878000003</v>
      </c>
      <c r="E187" s="331">
        <v>250.08359999999999</v>
      </c>
      <c r="F187" s="331">
        <v>262.58778000000001</v>
      </c>
      <c r="G187" s="331">
        <v>275.71716900000001</v>
      </c>
      <c r="H187" s="374">
        <v>289.50302744999999</v>
      </c>
      <c r="I187" s="417">
        <f t="shared" si="16"/>
        <v>1334.1871552299999</v>
      </c>
      <c r="J187" s="289"/>
    </row>
    <row r="188" spans="1:10" s="296" customFormat="1" x14ac:dyDescent="0.25">
      <c r="A188" s="432" t="s">
        <v>692</v>
      </c>
      <c r="B188" s="460" t="s">
        <v>793</v>
      </c>
      <c r="C188" s="442" t="s">
        <v>904</v>
      </c>
      <c r="D188" s="331">
        <v>256.29557878000003</v>
      </c>
      <c r="E188" s="331">
        <v>250.08359999999999</v>
      </c>
      <c r="F188" s="331">
        <v>262.58778000000001</v>
      </c>
      <c r="G188" s="331">
        <v>275.71716900000001</v>
      </c>
      <c r="H188" s="374">
        <v>289.50302744999999</v>
      </c>
      <c r="I188" s="417">
        <f t="shared" si="16"/>
        <v>1334.1871552299999</v>
      </c>
      <c r="J188" s="289"/>
    </row>
    <row r="189" spans="1:10" s="296" customFormat="1" x14ac:dyDescent="0.25">
      <c r="A189" s="432" t="s">
        <v>693</v>
      </c>
      <c r="B189" s="460" t="s">
        <v>1025</v>
      </c>
      <c r="C189" s="442" t="s">
        <v>904</v>
      </c>
      <c r="D189" s="323"/>
      <c r="E189" s="323"/>
      <c r="F189" s="323"/>
      <c r="G189" s="323"/>
      <c r="H189" s="375"/>
      <c r="I189" s="417">
        <f t="shared" si="16"/>
        <v>0</v>
      </c>
      <c r="J189" s="289"/>
    </row>
    <row r="190" spans="1:10" s="296" customFormat="1" x14ac:dyDescent="0.25">
      <c r="A190" s="432" t="s">
        <v>953</v>
      </c>
      <c r="B190" s="460" t="s">
        <v>954</v>
      </c>
      <c r="C190" s="442" t="s">
        <v>904</v>
      </c>
      <c r="D190" s="323"/>
      <c r="E190" s="323"/>
      <c r="F190" s="323"/>
      <c r="G190" s="323"/>
      <c r="H190" s="375"/>
      <c r="I190" s="417">
        <f t="shared" si="16"/>
        <v>0</v>
      </c>
      <c r="J190" s="289"/>
    </row>
    <row r="191" spans="1:10" s="296" customFormat="1" ht="31.5" x14ac:dyDescent="0.25">
      <c r="A191" s="432" t="s">
        <v>694</v>
      </c>
      <c r="B191" s="469" t="s">
        <v>1062</v>
      </c>
      <c r="C191" s="442" t="s">
        <v>904</v>
      </c>
      <c r="D191" s="323"/>
      <c r="E191" s="323"/>
      <c r="F191" s="323"/>
      <c r="G191" s="323"/>
      <c r="H191" s="375"/>
      <c r="I191" s="417">
        <f t="shared" si="16"/>
        <v>0</v>
      </c>
      <c r="J191" s="289"/>
    </row>
    <row r="192" spans="1:10" s="296" customFormat="1" ht="31.5" x14ac:dyDescent="0.25">
      <c r="A192" s="432" t="s">
        <v>804</v>
      </c>
      <c r="B192" s="469" t="s">
        <v>123</v>
      </c>
      <c r="C192" s="442" t="s">
        <v>904</v>
      </c>
      <c r="D192" s="331">
        <v>181.12572725999999</v>
      </c>
      <c r="E192" s="331">
        <v>200.10479999999998</v>
      </c>
      <c r="F192" s="331">
        <v>210.11004</v>
      </c>
      <c r="G192" s="331">
        <v>220.61554200000003</v>
      </c>
      <c r="H192" s="374">
        <v>231.64631910000003</v>
      </c>
      <c r="I192" s="417">
        <f t="shared" si="16"/>
        <v>1043.60242836</v>
      </c>
      <c r="J192" s="289"/>
    </row>
    <row r="193" spans="1:10" s="296" customFormat="1" x14ac:dyDescent="0.25">
      <c r="A193" s="432" t="s">
        <v>805</v>
      </c>
      <c r="B193" s="469" t="s">
        <v>100</v>
      </c>
      <c r="C193" s="442" t="s">
        <v>904</v>
      </c>
      <c r="D193" s="323"/>
      <c r="E193" s="323"/>
      <c r="F193" s="323"/>
      <c r="G193" s="323"/>
      <c r="H193" s="375"/>
      <c r="I193" s="417">
        <f t="shared" si="16"/>
        <v>0</v>
      </c>
      <c r="J193" s="289"/>
    </row>
    <row r="194" spans="1:10" s="296" customFormat="1" x14ac:dyDescent="0.25">
      <c r="A194" s="432" t="s">
        <v>806</v>
      </c>
      <c r="B194" s="469" t="s">
        <v>794</v>
      </c>
      <c r="C194" s="442" t="s">
        <v>904</v>
      </c>
      <c r="D194" s="331">
        <v>24.8</v>
      </c>
      <c r="E194" s="331">
        <v>35.857910906298002</v>
      </c>
      <c r="F194" s="331">
        <v>37.650806451612901</v>
      </c>
      <c r="G194" s="331">
        <v>39.533346774193546</v>
      </c>
      <c r="H194" s="374">
        <v>41.510014112903228</v>
      </c>
      <c r="I194" s="417">
        <f t="shared" si="16"/>
        <v>179.35207824500768</v>
      </c>
      <c r="J194" s="289"/>
    </row>
    <row r="195" spans="1:10" s="296" customFormat="1" x14ac:dyDescent="0.25">
      <c r="A195" s="432" t="s">
        <v>807</v>
      </c>
      <c r="B195" s="469" t="s">
        <v>981</v>
      </c>
      <c r="C195" s="442" t="s">
        <v>904</v>
      </c>
      <c r="D195" s="331">
        <v>7.71</v>
      </c>
      <c r="E195" s="331">
        <v>10.829089093701995</v>
      </c>
      <c r="F195" s="331">
        <v>11.370543548387097</v>
      </c>
      <c r="G195" s="331">
        <v>11.939070725806452</v>
      </c>
      <c r="H195" s="374">
        <v>12.536024262096774</v>
      </c>
      <c r="I195" s="417">
        <f t="shared" si="16"/>
        <v>54.384727629992319</v>
      </c>
      <c r="J195" s="289"/>
    </row>
    <row r="196" spans="1:10" s="296" customFormat="1" x14ac:dyDescent="0.25">
      <c r="A196" s="432" t="s">
        <v>946</v>
      </c>
      <c r="B196" s="469" t="s">
        <v>72</v>
      </c>
      <c r="C196" s="442" t="s">
        <v>904</v>
      </c>
      <c r="D196" s="331">
        <v>49.64</v>
      </c>
      <c r="E196" s="331">
        <v>19.026124999999922</v>
      </c>
      <c r="F196" s="331">
        <v>19.977431249999938</v>
      </c>
      <c r="G196" s="331">
        <v>20.976302812499966</v>
      </c>
      <c r="H196" s="374">
        <v>22.025117953125005</v>
      </c>
      <c r="I196" s="417">
        <f t="shared" si="16"/>
        <v>131.64497701562482</v>
      </c>
      <c r="J196" s="289"/>
    </row>
    <row r="197" spans="1:10" s="296" customFormat="1" x14ac:dyDescent="0.25">
      <c r="A197" s="432" t="s">
        <v>956</v>
      </c>
      <c r="B197" s="460" t="s">
        <v>957</v>
      </c>
      <c r="C197" s="442" t="s">
        <v>904</v>
      </c>
      <c r="D197" s="331">
        <v>18.049275000000002</v>
      </c>
      <c r="E197" s="331">
        <v>9.0340000000000007</v>
      </c>
      <c r="F197" s="331">
        <v>9.6452651442525088</v>
      </c>
      <c r="G197" s="331">
        <v>10.127528401465121</v>
      </c>
      <c r="H197" s="374">
        <v>10.633904821538378</v>
      </c>
      <c r="I197" s="417">
        <f t="shared" si="16"/>
        <v>57.489973367256006</v>
      </c>
      <c r="J197" s="289"/>
    </row>
    <row r="198" spans="1:10" s="296" customFormat="1" x14ac:dyDescent="0.25">
      <c r="A198" s="432" t="s">
        <v>955</v>
      </c>
      <c r="B198" s="469" t="s">
        <v>1055</v>
      </c>
      <c r="C198" s="442" t="s">
        <v>904</v>
      </c>
      <c r="D198" s="331">
        <v>1.85</v>
      </c>
      <c r="E198" s="331">
        <v>1.2683999999999855</v>
      </c>
      <c r="F198" s="331">
        <v>1.3318199999999933</v>
      </c>
      <c r="G198" s="331">
        <v>1.3984110000000101</v>
      </c>
      <c r="H198" s="374">
        <v>1.4683315499999934</v>
      </c>
      <c r="I198" s="417">
        <f t="shared" si="16"/>
        <v>7.3169625499999817</v>
      </c>
      <c r="J198" s="289"/>
    </row>
    <row r="199" spans="1:10" s="296" customFormat="1" x14ac:dyDescent="0.25">
      <c r="A199" s="432" t="s">
        <v>958</v>
      </c>
      <c r="B199" s="469" t="s">
        <v>1056</v>
      </c>
      <c r="C199" s="442" t="s">
        <v>904</v>
      </c>
      <c r="D199" s="331">
        <v>8.75</v>
      </c>
      <c r="E199" s="331">
        <v>6.1271999999999993</v>
      </c>
      <c r="F199" s="331">
        <v>6.4335599999999999</v>
      </c>
      <c r="G199" s="331">
        <v>6.7552380000000012</v>
      </c>
      <c r="H199" s="374">
        <v>7.0929999000000015</v>
      </c>
      <c r="I199" s="417">
        <f t="shared" ref="I199:I230" si="17">SUM(D199:H199)</f>
        <v>35.158997900000003</v>
      </c>
      <c r="J199" s="289"/>
    </row>
    <row r="200" spans="1:10" s="296" customFormat="1" x14ac:dyDescent="0.25">
      <c r="A200" s="432" t="s">
        <v>959</v>
      </c>
      <c r="B200" s="469" t="s">
        <v>961</v>
      </c>
      <c r="C200" s="442" t="s">
        <v>904</v>
      </c>
      <c r="D200" s="331">
        <v>2.57</v>
      </c>
      <c r="E200" s="331">
        <v>2.6423999999999999</v>
      </c>
      <c r="F200" s="331">
        <v>2.7745199999999999</v>
      </c>
      <c r="G200" s="331">
        <v>2.913246</v>
      </c>
      <c r="H200" s="374">
        <v>3.0589082999999997</v>
      </c>
      <c r="I200" s="417">
        <f t="shared" si="17"/>
        <v>13.959074299999997</v>
      </c>
      <c r="J200" s="289"/>
    </row>
    <row r="201" spans="1:10" s="296" customFormat="1" ht="31.5" x14ac:dyDescent="0.25">
      <c r="A201" s="432" t="s">
        <v>960</v>
      </c>
      <c r="B201" s="469" t="s">
        <v>50</v>
      </c>
      <c r="C201" s="442" t="s">
        <v>904</v>
      </c>
      <c r="D201" s="331">
        <v>0</v>
      </c>
      <c r="E201" s="331">
        <v>0</v>
      </c>
      <c r="F201" s="331">
        <v>0</v>
      </c>
      <c r="G201" s="331">
        <v>0</v>
      </c>
      <c r="H201" s="374">
        <v>0</v>
      </c>
      <c r="I201" s="417">
        <f t="shared" si="17"/>
        <v>0</v>
      </c>
      <c r="J201" s="289"/>
    </row>
    <row r="202" spans="1:10" s="296" customFormat="1" x14ac:dyDescent="0.25">
      <c r="A202" s="432" t="s">
        <v>982</v>
      </c>
      <c r="B202" s="469" t="s">
        <v>124</v>
      </c>
      <c r="C202" s="442" t="s">
        <v>904</v>
      </c>
      <c r="D202" s="331">
        <v>128.79125230000002</v>
      </c>
      <c r="E202" s="331">
        <v>40.379249999999999</v>
      </c>
      <c r="F202" s="331">
        <v>42.3982125</v>
      </c>
      <c r="G202" s="331">
        <v>44.518123125000002</v>
      </c>
      <c r="H202" s="374">
        <v>46.74402928125</v>
      </c>
      <c r="I202" s="417">
        <f t="shared" si="17"/>
        <v>302.83086720624999</v>
      </c>
      <c r="J202" s="289"/>
    </row>
    <row r="203" spans="1:10" s="296" customFormat="1" ht="25.5" customHeight="1" x14ac:dyDescent="0.25">
      <c r="A203" s="433" t="s">
        <v>695</v>
      </c>
      <c r="B203" s="467" t="s">
        <v>73</v>
      </c>
      <c r="C203" s="444" t="s">
        <v>904</v>
      </c>
      <c r="D203" s="334">
        <f>D205+D209</f>
        <v>0</v>
      </c>
      <c r="E203" s="334">
        <v>1.5383486590000004</v>
      </c>
      <c r="F203" s="334">
        <v>2.1749034999999992</v>
      </c>
      <c r="G203" s="334">
        <v>0.39499999999999957</v>
      </c>
      <c r="H203" s="370">
        <v>0.34576375000000015</v>
      </c>
      <c r="I203" s="412">
        <f t="shared" si="17"/>
        <v>4.4540159089999989</v>
      </c>
      <c r="J203" s="289"/>
    </row>
    <row r="204" spans="1:10" s="296" customFormat="1" ht="15" customHeight="1" x14ac:dyDescent="0.25">
      <c r="A204" s="432" t="s">
        <v>696</v>
      </c>
      <c r="B204" s="469" t="s">
        <v>193</v>
      </c>
      <c r="C204" s="442" t="s">
        <v>904</v>
      </c>
      <c r="D204" s="331"/>
      <c r="E204" s="331"/>
      <c r="F204" s="331"/>
      <c r="G204" s="331"/>
      <c r="H204" s="374"/>
      <c r="I204" s="417">
        <f t="shared" si="17"/>
        <v>0</v>
      </c>
      <c r="J204" s="289"/>
    </row>
    <row r="205" spans="1:10" s="296" customFormat="1" ht="25.5" customHeight="1" x14ac:dyDescent="0.25">
      <c r="A205" s="432" t="s">
        <v>697</v>
      </c>
      <c r="B205" s="469" t="s">
        <v>218</v>
      </c>
      <c r="C205" s="442" t="s">
        <v>904</v>
      </c>
      <c r="D205" s="331">
        <v>0</v>
      </c>
      <c r="E205" s="331">
        <v>0</v>
      </c>
      <c r="F205" s="331">
        <v>0</v>
      </c>
      <c r="G205" s="331">
        <v>0</v>
      </c>
      <c r="H205" s="374">
        <v>0</v>
      </c>
      <c r="I205" s="417">
        <f t="shared" si="17"/>
        <v>0</v>
      </c>
      <c r="J205" s="289"/>
    </row>
    <row r="206" spans="1:10" s="296" customFormat="1" ht="23.25" customHeight="1" x14ac:dyDescent="0.25">
      <c r="A206" s="432" t="s">
        <v>808</v>
      </c>
      <c r="B206" s="460" t="s">
        <v>135</v>
      </c>
      <c r="C206" s="442" t="s">
        <v>904</v>
      </c>
      <c r="D206" s="331">
        <v>0</v>
      </c>
      <c r="E206" s="331">
        <v>0</v>
      </c>
      <c r="F206" s="331">
        <v>0</v>
      </c>
      <c r="G206" s="331">
        <v>0</v>
      </c>
      <c r="H206" s="374">
        <v>0</v>
      </c>
      <c r="I206" s="417">
        <f t="shared" si="17"/>
        <v>0</v>
      </c>
      <c r="J206" s="289"/>
    </row>
    <row r="207" spans="1:10" s="296" customFormat="1" ht="18" customHeight="1" x14ac:dyDescent="0.25">
      <c r="A207" s="432" t="s">
        <v>809</v>
      </c>
      <c r="B207" s="462" t="s">
        <v>775</v>
      </c>
      <c r="C207" s="442" t="s">
        <v>904</v>
      </c>
      <c r="D207" s="331"/>
      <c r="E207" s="331"/>
      <c r="F207" s="331"/>
      <c r="G207" s="331"/>
      <c r="H207" s="374"/>
      <c r="I207" s="417">
        <f t="shared" si="17"/>
        <v>0</v>
      </c>
      <c r="J207" s="289"/>
    </row>
    <row r="208" spans="1:10" s="296" customFormat="1" ht="15" customHeight="1" x14ac:dyDescent="0.25">
      <c r="A208" s="432" t="s">
        <v>810</v>
      </c>
      <c r="B208" s="462" t="s">
        <v>894</v>
      </c>
      <c r="C208" s="442" t="s">
        <v>904</v>
      </c>
      <c r="D208" s="331"/>
      <c r="E208" s="331"/>
      <c r="F208" s="331"/>
      <c r="G208" s="331"/>
      <c r="H208" s="374"/>
      <c r="I208" s="417">
        <f t="shared" si="17"/>
        <v>0</v>
      </c>
      <c r="J208" s="289"/>
    </row>
    <row r="209" spans="1:10" s="296" customFormat="1" ht="23.25" customHeight="1" x14ac:dyDescent="0.25">
      <c r="A209" s="432" t="s">
        <v>698</v>
      </c>
      <c r="B209" s="469" t="s">
        <v>125</v>
      </c>
      <c r="C209" s="442" t="s">
        <v>904</v>
      </c>
      <c r="D209" s="331"/>
      <c r="E209" s="331">
        <v>1.5383486590000004</v>
      </c>
      <c r="F209" s="331">
        <v>2.1749034999999992</v>
      </c>
      <c r="G209" s="331">
        <v>0.39499999999999957</v>
      </c>
      <c r="H209" s="331">
        <v>0.34576375000000015</v>
      </c>
      <c r="I209" s="417">
        <f t="shared" si="17"/>
        <v>4.4540159089999989</v>
      </c>
      <c r="J209" s="289"/>
    </row>
    <row r="210" spans="1:10" s="296" customFormat="1" x14ac:dyDescent="0.25">
      <c r="A210" s="488" t="s">
        <v>700</v>
      </c>
      <c r="B210" s="489" t="s">
        <v>74</v>
      </c>
      <c r="C210" s="490" t="s">
        <v>904</v>
      </c>
      <c r="D210" s="491">
        <v>23.2</v>
      </c>
      <c r="E210" s="491">
        <f>E211</f>
        <v>4.3318680000000001</v>
      </c>
      <c r="F210" s="491">
        <f>F211</f>
        <v>17.001904870833336</v>
      </c>
      <c r="G210" s="491">
        <f>G211</f>
        <v>3.2812708333333331</v>
      </c>
      <c r="H210" s="492">
        <f>H211</f>
        <v>3.1953983333333333</v>
      </c>
      <c r="I210" s="412">
        <f t="shared" si="17"/>
        <v>51.010442037499999</v>
      </c>
      <c r="J210" s="289"/>
    </row>
    <row r="211" spans="1:10" s="296" customFormat="1" x14ac:dyDescent="0.25">
      <c r="A211" s="432" t="s">
        <v>701</v>
      </c>
      <c r="B211" s="469" t="s">
        <v>75</v>
      </c>
      <c r="C211" s="442" t="s">
        <v>904</v>
      </c>
      <c r="D211" s="340">
        <v>23.2</v>
      </c>
      <c r="E211" s="340">
        <f>E213</f>
        <v>4.3318680000000001</v>
      </c>
      <c r="F211" s="340">
        <f>F213</f>
        <v>17.001904870833336</v>
      </c>
      <c r="G211" s="340">
        <f>G213</f>
        <v>3.2812708333333331</v>
      </c>
      <c r="H211" s="391">
        <f>H213</f>
        <v>3.1953983333333333</v>
      </c>
      <c r="I211" s="425">
        <f t="shared" si="17"/>
        <v>51.010442037499999</v>
      </c>
      <c r="J211" s="289"/>
    </row>
    <row r="212" spans="1:10" s="296" customFormat="1" x14ac:dyDescent="0.25">
      <c r="A212" s="432" t="s">
        <v>811</v>
      </c>
      <c r="B212" s="460" t="s">
        <v>1026</v>
      </c>
      <c r="C212" s="442" t="s">
        <v>904</v>
      </c>
      <c r="D212" s="340"/>
      <c r="E212" s="340"/>
      <c r="F212" s="340"/>
      <c r="G212" s="340"/>
      <c r="H212" s="391"/>
      <c r="I212" s="425">
        <f t="shared" si="17"/>
        <v>0</v>
      </c>
      <c r="J212" s="289"/>
    </row>
    <row r="213" spans="1:10" s="296" customFormat="1" x14ac:dyDescent="0.25">
      <c r="A213" s="432" t="s">
        <v>812</v>
      </c>
      <c r="B213" s="460" t="s">
        <v>1027</v>
      </c>
      <c r="C213" s="442" t="s">
        <v>904</v>
      </c>
      <c r="D213" s="340">
        <v>23.2</v>
      </c>
      <c r="E213" s="340">
        <v>4.3318680000000001</v>
      </c>
      <c r="F213" s="340">
        <v>17.001904870833336</v>
      </c>
      <c r="G213" s="340">
        <v>3.2812708333333331</v>
      </c>
      <c r="H213" s="391">
        <v>3.1953983333333333</v>
      </c>
      <c r="I213" s="425">
        <f t="shared" si="17"/>
        <v>51.010442037499999</v>
      </c>
      <c r="J213" s="289"/>
    </row>
    <row r="214" spans="1:10" s="296" customFormat="1" ht="31.5" x14ac:dyDescent="0.25">
      <c r="A214" s="432" t="s">
        <v>813</v>
      </c>
      <c r="B214" s="460" t="s">
        <v>1028</v>
      </c>
      <c r="C214" s="442" t="s">
        <v>904</v>
      </c>
      <c r="D214" s="340"/>
      <c r="E214" s="340"/>
      <c r="F214" s="340"/>
      <c r="G214" s="340"/>
      <c r="H214" s="391"/>
      <c r="I214" s="425">
        <f t="shared" si="17"/>
        <v>0</v>
      </c>
      <c r="J214" s="289"/>
    </row>
    <row r="215" spans="1:10" s="296" customFormat="1" x14ac:dyDescent="0.25">
      <c r="A215" s="432" t="s">
        <v>814</v>
      </c>
      <c r="B215" s="460" t="s">
        <v>1029</v>
      </c>
      <c r="C215" s="442" t="s">
        <v>904</v>
      </c>
      <c r="D215" s="340"/>
      <c r="E215" s="340"/>
      <c r="F215" s="340"/>
      <c r="G215" s="340"/>
      <c r="H215" s="391"/>
      <c r="I215" s="425">
        <f t="shared" si="17"/>
        <v>0</v>
      </c>
      <c r="J215" s="289"/>
    </row>
    <row r="216" spans="1:10" s="296" customFormat="1" x14ac:dyDescent="0.25">
      <c r="A216" s="432" t="s">
        <v>947</v>
      </c>
      <c r="B216" s="460" t="s">
        <v>1030</v>
      </c>
      <c r="C216" s="442" t="s">
        <v>904</v>
      </c>
      <c r="D216" s="331"/>
      <c r="E216" s="331"/>
      <c r="F216" s="331"/>
      <c r="G216" s="331"/>
      <c r="H216" s="374"/>
      <c r="I216" s="417">
        <f t="shared" si="17"/>
        <v>0</v>
      </c>
      <c r="J216" s="289"/>
    </row>
    <row r="217" spans="1:10" s="296" customFormat="1" x14ac:dyDescent="0.25">
      <c r="A217" s="432" t="s">
        <v>948</v>
      </c>
      <c r="B217" s="460" t="s">
        <v>699</v>
      </c>
      <c r="C217" s="442" t="s">
        <v>904</v>
      </c>
      <c r="D217" s="331"/>
      <c r="E217" s="331"/>
      <c r="F217" s="331"/>
      <c r="G217" s="331"/>
      <c r="H217" s="374"/>
      <c r="I217" s="417">
        <f t="shared" si="17"/>
        <v>0</v>
      </c>
      <c r="J217" s="289"/>
    </row>
    <row r="218" spans="1:10" s="296" customFormat="1" x14ac:dyDescent="0.25">
      <c r="A218" s="432" t="s">
        <v>702</v>
      </c>
      <c r="B218" s="469" t="s">
        <v>205</v>
      </c>
      <c r="C218" s="442" t="s">
        <v>904</v>
      </c>
      <c r="D218" s="331"/>
      <c r="E218" s="331"/>
      <c r="F218" s="331"/>
      <c r="G218" s="331"/>
      <c r="H218" s="374"/>
      <c r="I218" s="417">
        <f t="shared" si="17"/>
        <v>0</v>
      </c>
      <c r="J218" s="289"/>
    </row>
    <row r="219" spans="1:10" s="296" customFormat="1" x14ac:dyDescent="0.25">
      <c r="A219" s="432" t="s">
        <v>703</v>
      </c>
      <c r="B219" s="469" t="s">
        <v>134</v>
      </c>
      <c r="C219" s="442" t="s">
        <v>904</v>
      </c>
      <c r="D219" s="331"/>
      <c r="E219" s="331"/>
      <c r="F219" s="331"/>
      <c r="G219" s="331"/>
      <c r="H219" s="374"/>
      <c r="I219" s="417">
        <f t="shared" si="17"/>
        <v>0</v>
      </c>
      <c r="J219" s="289"/>
    </row>
    <row r="220" spans="1:10" s="296" customFormat="1" x14ac:dyDescent="0.25">
      <c r="A220" s="432" t="s">
        <v>1090</v>
      </c>
      <c r="B220" s="469" t="s">
        <v>1023</v>
      </c>
      <c r="C220" s="442" t="s">
        <v>436</v>
      </c>
      <c r="D220" s="331"/>
      <c r="E220" s="331"/>
      <c r="F220" s="331"/>
      <c r="G220" s="331"/>
      <c r="H220" s="374"/>
      <c r="I220" s="417">
        <f t="shared" si="17"/>
        <v>0</v>
      </c>
      <c r="J220" s="289"/>
    </row>
    <row r="221" spans="1:10" s="296" customFormat="1" ht="31.5" x14ac:dyDescent="0.25">
      <c r="A221" s="432" t="s">
        <v>1091</v>
      </c>
      <c r="B221" s="469" t="s">
        <v>1092</v>
      </c>
      <c r="C221" s="442" t="s">
        <v>904</v>
      </c>
      <c r="D221" s="331"/>
      <c r="E221" s="331"/>
      <c r="F221" s="331"/>
      <c r="G221" s="331"/>
      <c r="H221" s="374"/>
      <c r="I221" s="417">
        <f t="shared" si="17"/>
        <v>0</v>
      </c>
      <c r="J221" s="289"/>
    </row>
    <row r="222" spans="1:10" s="296" customFormat="1" x14ac:dyDescent="0.25">
      <c r="A222" s="433" t="s">
        <v>704</v>
      </c>
      <c r="B222" s="467" t="s">
        <v>76</v>
      </c>
      <c r="C222" s="444" t="s">
        <v>904</v>
      </c>
      <c r="D222" s="334">
        <f>SUM(D223:D224,D228:D229,D232:D234)</f>
        <v>50.33884312</v>
      </c>
      <c r="E222" s="334">
        <v>1.4857500000000001</v>
      </c>
      <c r="F222" s="334">
        <v>1.5600375000000002</v>
      </c>
      <c r="G222" s="334">
        <v>1.6380393750000002</v>
      </c>
      <c r="H222" s="370">
        <v>1.7199413437500002</v>
      </c>
      <c r="I222" s="412">
        <f t="shared" si="17"/>
        <v>56.742611338750002</v>
      </c>
      <c r="J222" s="289"/>
    </row>
    <row r="223" spans="1:10" s="296" customFormat="1" x14ac:dyDescent="0.25">
      <c r="A223" s="432" t="s">
        <v>705</v>
      </c>
      <c r="B223" s="469" t="s">
        <v>206</v>
      </c>
      <c r="C223" s="442" t="s">
        <v>904</v>
      </c>
      <c r="D223" s="331"/>
      <c r="E223" s="331">
        <v>1.4857500000000001</v>
      </c>
      <c r="F223" s="331">
        <v>1.5600375000000002</v>
      </c>
      <c r="G223" s="331">
        <v>1.6380393750000002</v>
      </c>
      <c r="H223" s="374">
        <v>1.7199413437500002</v>
      </c>
      <c r="I223" s="417">
        <f t="shared" si="17"/>
        <v>6.4037682187500007</v>
      </c>
      <c r="J223" s="289"/>
    </row>
    <row r="224" spans="1:10" s="296" customFormat="1" x14ac:dyDescent="0.25">
      <c r="A224" s="432" t="s">
        <v>706</v>
      </c>
      <c r="B224" s="469" t="s">
        <v>77</v>
      </c>
      <c r="C224" s="442" t="s">
        <v>904</v>
      </c>
      <c r="D224" s="331">
        <v>0</v>
      </c>
      <c r="E224" s="331">
        <v>0</v>
      </c>
      <c r="F224" s="331">
        <v>0</v>
      </c>
      <c r="G224" s="331">
        <v>0</v>
      </c>
      <c r="H224" s="374">
        <v>0</v>
      </c>
      <c r="I224" s="417">
        <f t="shared" si="17"/>
        <v>0</v>
      </c>
      <c r="J224" s="289"/>
    </row>
    <row r="225" spans="1:10" s="296" customFormat="1" x14ac:dyDescent="0.25">
      <c r="A225" s="432" t="s">
        <v>761</v>
      </c>
      <c r="B225" s="460" t="s">
        <v>126</v>
      </c>
      <c r="C225" s="442" t="s">
        <v>904</v>
      </c>
      <c r="D225" s="331"/>
      <c r="E225" s="331"/>
      <c r="F225" s="331"/>
      <c r="G225" s="331"/>
      <c r="H225" s="374"/>
      <c r="I225" s="417">
        <f t="shared" si="17"/>
        <v>0</v>
      </c>
      <c r="J225" s="289"/>
    </row>
    <row r="226" spans="1:10" s="296" customFormat="1" x14ac:dyDescent="0.25">
      <c r="A226" s="432" t="s">
        <v>762</v>
      </c>
      <c r="B226" s="460" t="s">
        <v>136</v>
      </c>
      <c r="C226" s="442" t="s">
        <v>904</v>
      </c>
      <c r="D226" s="331"/>
      <c r="E226" s="331"/>
      <c r="F226" s="331"/>
      <c r="G226" s="331"/>
      <c r="H226" s="374"/>
      <c r="I226" s="417">
        <f t="shared" si="17"/>
        <v>0</v>
      </c>
      <c r="J226" s="289"/>
    </row>
    <row r="227" spans="1:10" s="296" customFormat="1" x14ac:dyDescent="0.25">
      <c r="A227" s="432" t="s">
        <v>797</v>
      </c>
      <c r="B227" s="460" t="s">
        <v>210</v>
      </c>
      <c r="C227" s="442" t="s">
        <v>904</v>
      </c>
      <c r="D227" s="331"/>
      <c r="E227" s="331"/>
      <c r="F227" s="331"/>
      <c r="G227" s="331"/>
      <c r="H227" s="374"/>
      <c r="I227" s="417">
        <f t="shared" si="17"/>
        <v>0</v>
      </c>
      <c r="J227" s="289"/>
    </row>
    <row r="228" spans="1:10" s="296" customFormat="1" x14ac:dyDescent="0.25">
      <c r="A228" s="432" t="s">
        <v>707</v>
      </c>
      <c r="B228" s="469" t="s">
        <v>1077</v>
      </c>
      <c r="C228" s="442" t="s">
        <v>904</v>
      </c>
      <c r="D228" s="331">
        <v>50</v>
      </c>
      <c r="E228" s="331"/>
      <c r="F228" s="331"/>
      <c r="G228" s="331"/>
      <c r="H228" s="374"/>
      <c r="I228" s="417">
        <f t="shared" si="17"/>
        <v>50</v>
      </c>
      <c r="J228" s="289"/>
    </row>
    <row r="229" spans="1:10" s="296" customFormat="1" ht="16.5" customHeight="1" x14ac:dyDescent="0.25">
      <c r="A229" s="432" t="s">
        <v>708</v>
      </c>
      <c r="B229" s="469" t="s">
        <v>78</v>
      </c>
      <c r="C229" s="442" t="s">
        <v>904</v>
      </c>
      <c r="D229" s="331">
        <v>0</v>
      </c>
      <c r="E229" s="331">
        <v>0</v>
      </c>
      <c r="F229" s="331">
        <v>0</v>
      </c>
      <c r="G229" s="331">
        <v>0</v>
      </c>
      <c r="H229" s="374">
        <v>0</v>
      </c>
      <c r="I229" s="417">
        <f t="shared" si="17"/>
        <v>0</v>
      </c>
      <c r="J229" s="289"/>
    </row>
    <row r="230" spans="1:10" s="296" customFormat="1" x14ac:dyDescent="0.25">
      <c r="A230" s="432" t="s">
        <v>815</v>
      </c>
      <c r="B230" s="460" t="s">
        <v>821</v>
      </c>
      <c r="C230" s="442" t="s">
        <v>904</v>
      </c>
      <c r="D230" s="331"/>
      <c r="E230" s="331"/>
      <c r="F230" s="331"/>
      <c r="G230" s="331"/>
      <c r="H230" s="374"/>
      <c r="I230" s="417">
        <f t="shared" si="17"/>
        <v>0</v>
      </c>
      <c r="J230" s="289"/>
    </row>
    <row r="231" spans="1:10" s="296" customFormat="1" x14ac:dyDescent="0.25">
      <c r="A231" s="432" t="s">
        <v>816</v>
      </c>
      <c r="B231" s="460" t="s">
        <v>127</v>
      </c>
      <c r="C231" s="442" t="s">
        <v>904</v>
      </c>
      <c r="D231" s="331"/>
      <c r="E231" s="331"/>
      <c r="F231" s="331"/>
      <c r="G231" s="331"/>
      <c r="H231" s="374"/>
      <c r="I231" s="417">
        <f t="shared" ref="I231:I241" si="18">SUM(D231:H231)</f>
        <v>0</v>
      </c>
      <c r="J231" s="289"/>
    </row>
    <row r="232" spans="1:10" s="296" customFormat="1" x14ac:dyDescent="0.25">
      <c r="A232" s="432" t="s">
        <v>817</v>
      </c>
      <c r="B232" s="469" t="s">
        <v>795</v>
      </c>
      <c r="C232" s="442" t="s">
        <v>904</v>
      </c>
      <c r="D232" s="331">
        <v>0.33884312</v>
      </c>
      <c r="E232" s="331"/>
      <c r="F232" s="331"/>
      <c r="G232" s="331"/>
      <c r="H232" s="374"/>
      <c r="I232" s="417">
        <f t="shared" si="18"/>
        <v>0.33884312</v>
      </c>
      <c r="J232" s="289"/>
    </row>
    <row r="233" spans="1:10" s="296" customFormat="1" x14ac:dyDescent="0.25">
      <c r="A233" s="432" t="s">
        <v>818</v>
      </c>
      <c r="B233" s="469" t="s">
        <v>796</v>
      </c>
      <c r="C233" s="442" t="s">
        <v>904</v>
      </c>
      <c r="D233" s="331"/>
      <c r="E233" s="331"/>
      <c r="F233" s="331"/>
      <c r="G233" s="331"/>
      <c r="H233" s="374"/>
      <c r="I233" s="417">
        <f t="shared" si="18"/>
        <v>0</v>
      </c>
      <c r="J233" s="289"/>
    </row>
    <row r="234" spans="1:10" s="296" customFormat="1" x14ac:dyDescent="0.25">
      <c r="A234" s="432" t="s">
        <v>819</v>
      </c>
      <c r="B234" s="469" t="s">
        <v>128</v>
      </c>
      <c r="C234" s="442" t="s">
        <v>904</v>
      </c>
      <c r="D234" s="331"/>
      <c r="E234" s="331"/>
      <c r="F234" s="331"/>
      <c r="G234" s="331"/>
      <c r="H234" s="374"/>
      <c r="I234" s="417">
        <f t="shared" si="18"/>
        <v>0</v>
      </c>
      <c r="J234" s="289"/>
    </row>
    <row r="235" spans="1:10" s="296" customFormat="1" x14ac:dyDescent="0.25">
      <c r="A235" s="433" t="s">
        <v>709</v>
      </c>
      <c r="B235" s="467" t="s">
        <v>79</v>
      </c>
      <c r="C235" s="444" t="s">
        <v>904</v>
      </c>
      <c r="D235" s="334">
        <v>0</v>
      </c>
      <c r="E235" s="334">
        <v>0</v>
      </c>
      <c r="F235" s="334">
        <v>0</v>
      </c>
      <c r="G235" s="334">
        <v>0</v>
      </c>
      <c r="H235" s="370">
        <v>0</v>
      </c>
      <c r="I235" s="412">
        <f t="shared" si="18"/>
        <v>0</v>
      </c>
      <c r="J235" s="289"/>
    </row>
    <row r="236" spans="1:10" s="296" customFormat="1" x14ac:dyDescent="0.25">
      <c r="A236" s="432" t="s">
        <v>710</v>
      </c>
      <c r="B236" s="469" t="s">
        <v>80</v>
      </c>
      <c r="C236" s="442" t="s">
        <v>904</v>
      </c>
      <c r="D236" s="331">
        <v>0</v>
      </c>
      <c r="E236" s="331">
        <v>0</v>
      </c>
      <c r="F236" s="331">
        <v>0</v>
      </c>
      <c r="G236" s="331">
        <v>0</v>
      </c>
      <c r="H236" s="374">
        <v>0</v>
      </c>
      <c r="I236" s="417">
        <f t="shared" si="18"/>
        <v>0</v>
      </c>
      <c r="J236" s="289"/>
    </row>
    <row r="237" spans="1:10" s="296" customFormat="1" x14ac:dyDescent="0.25">
      <c r="A237" s="432" t="s">
        <v>140</v>
      </c>
      <c r="B237" s="460" t="s">
        <v>126</v>
      </c>
      <c r="C237" s="442" t="s">
        <v>904</v>
      </c>
      <c r="D237" s="331"/>
      <c r="E237" s="331"/>
      <c r="F237" s="331"/>
      <c r="G237" s="331"/>
      <c r="H237" s="374"/>
      <c r="I237" s="417">
        <f t="shared" si="18"/>
        <v>0</v>
      </c>
      <c r="J237" s="289"/>
    </row>
    <row r="238" spans="1:10" s="296" customFormat="1" x14ac:dyDescent="0.25">
      <c r="A238" s="432" t="s">
        <v>141</v>
      </c>
      <c r="B238" s="460" t="s">
        <v>136</v>
      </c>
      <c r="C238" s="442" t="s">
        <v>904</v>
      </c>
      <c r="D238" s="323"/>
      <c r="E238" s="323"/>
      <c r="F238" s="323"/>
      <c r="G238" s="323"/>
      <c r="H238" s="375"/>
      <c r="I238" s="417">
        <f t="shared" si="18"/>
        <v>0</v>
      </c>
      <c r="J238" s="289"/>
    </row>
    <row r="239" spans="1:10" s="296" customFormat="1" x14ac:dyDescent="0.25">
      <c r="A239" s="432" t="s">
        <v>142</v>
      </c>
      <c r="B239" s="460" t="s">
        <v>210</v>
      </c>
      <c r="C239" s="442" t="s">
        <v>904</v>
      </c>
      <c r="D239" s="323"/>
      <c r="E239" s="323"/>
      <c r="F239" s="323"/>
      <c r="G239" s="323"/>
      <c r="H239" s="375"/>
      <c r="I239" s="417">
        <f t="shared" si="18"/>
        <v>0</v>
      </c>
      <c r="J239" s="289"/>
    </row>
    <row r="240" spans="1:10" s="296" customFormat="1" x14ac:dyDescent="0.25">
      <c r="A240" s="432" t="s">
        <v>711</v>
      </c>
      <c r="B240" s="469" t="s">
        <v>161</v>
      </c>
      <c r="C240" s="442" t="s">
        <v>904</v>
      </c>
      <c r="D240" s="323"/>
      <c r="E240" s="323"/>
      <c r="F240" s="323"/>
      <c r="G240" s="323"/>
      <c r="H240" s="375"/>
      <c r="I240" s="417">
        <f t="shared" si="18"/>
        <v>0</v>
      </c>
      <c r="J240" s="302"/>
    </row>
    <row r="241" spans="1:10" s="296" customFormat="1" x14ac:dyDescent="0.25">
      <c r="A241" s="432" t="s">
        <v>820</v>
      </c>
      <c r="B241" s="469" t="s">
        <v>129</v>
      </c>
      <c r="C241" s="442" t="s">
        <v>904</v>
      </c>
      <c r="D241" s="323"/>
      <c r="E241" s="323"/>
      <c r="F241" s="323"/>
      <c r="G241" s="323"/>
      <c r="H241" s="375"/>
      <c r="I241" s="417">
        <f t="shared" si="18"/>
        <v>0</v>
      </c>
      <c r="J241" s="289"/>
    </row>
    <row r="242" spans="1:10" s="296" customFormat="1" ht="31.5" x14ac:dyDescent="0.25">
      <c r="A242" s="433" t="s">
        <v>712</v>
      </c>
      <c r="B242" s="467" t="s">
        <v>116</v>
      </c>
      <c r="C242" s="444" t="s">
        <v>904</v>
      </c>
      <c r="D242" s="334">
        <f>D167-D185</f>
        <v>-29.86204545999999</v>
      </c>
      <c r="E242" s="334">
        <v>48.443625000000111</v>
      </c>
      <c r="F242" s="334">
        <v>50.865806249999878</v>
      </c>
      <c r="G242" s="334">
        <v>53.409096562500054</v>
      </c>
      <c r="H242" s="370">
        <v>56.079551390624829</v>
      </c>
      <c r="I242" s="412">
        <f t="shared" ref="I242" si="19">I167-I185</f>
        <v>178.93603374312488</v>
      </c>
      <c r="J242" s="302"/>
    </row>
    <row r="243" spans="1:10" s="296" customFormat="1" ht="31.5" x14ac:dyDescent="0.25">
      <c r="A243" s="433" t="s">
        <v>713</v>
      </c>
      <c r="B243" s="467" t="s">
        <v>130</v>
      </c>
      <c r="C243" s="444" t="s">
        <v>904</v>
      </c>
      <c r="D243" s="334">
        <f>D203-D210</f>
        <v>-23.2</v>
      </c>
      <c r="E243" s="334">
        <v>-8.0516513409999995</v>
      </c>
      <c r="F243" s="334">
        <v>-11.405096500000001</v>
      </c>
      <c r="G243" s="334">
        <v>-2.0650000000000004</v>
      </c>
      <c r="H243" s="370">
        <v>-1.83423625</v>
      </c>
      <c r="I243" s="412">
        <f t="shared" ref="I243" si="20">SUM(I244:I245)</f>
        <v>-42.847349780999991</v>
      </c>
      <c r="J243" s="289"/>
    </row>
    <row r="244" spans="1:10" s="296" customFormat="1" x14ac:dyDescent="0.25">
      <c r="A244" s="432" t="s">
        <v>822</v>
      </c>
      <c r="B244" s="469" t="s">
        <v>131</v>
      </c>
      <c r="C244" s="442" t="s">
        <v>904</v>
      </c>
      <c r="D244" s="331">
        <v>-19.491365689999999</v>
      </c>
      <c r="E244" s="331">
        <v>-8.0516513409999995</v>
      </c>
      <c r="F244" s="331">
        <v>-11.405096500000001</v>
      </c>
      <c r="G244" s="331">
        <v>-2.0650000000000004</v>
      </c>
      <c r="H244" s="374">
        <v>-1.83423625</v>
      </c>
      <c r="I244" s="417">
        <f>SUM(D244:H244)</f>
        <v>-42.847349780999991</v>
      </c>
      <c r="J244" s="289"/>
    </row>
    <row r="245" spans="1:10" s="296" customFormat="1" ht="18" customHeight="1" x14ac:dyDescent="0.25">
      <c r="A245" s="432" t="s">
        <v>823</v>
      </c>
      <c r="B245" s="469" t="s">
        <v>198</v>
      </c>
      <c r="C245" s="442" t="s">
        <v>904</v>
      </c>
      <c r="D245" s="331"/>
      <c r="E245" s="331"/>
      <c r="F245" s="331"/>
      <c r="G245" s="331"/>
      <c r="H245" s="374"/>
      <c r="I245" s="417"/>
      <c r="J245" s="289"/>
    </row>
    <row r="246" spans="1:10" s="296" customFormat="1" ht="33.75" customHeight="1" x14ac:dyDescent="0.25">
      <c r="A246" s="433" t="s">
        <v>714</v>
      </c>
      <c r="B246" s="467" t="s">
        <v>132</v>
      </c>
      <c r="C246" s="444" t="s">
        <v>904</v>
      </c>
      <c r="D246" s="334">
        <f>D222-D235</f>
        <v>50.33884312</v>
      </c>
      <c r="E246" s="334">
        <v>2.9715000000000003</v>
      </c>
      <c r="F246" s="334">
        <v>3.1200750000000004</v>
      </c>
      <c r="G246" s="334">
        <v>3.2760787500000004</v>
      </c>
      <c r="H246" s="370">
        <v>3.4398826875000004</v>
      </c>
      <c r="I246" s="412">
        <f t="shared" ref="I246" si="21">SUM(I247:I248)</f>
        <v>15.637536437500001</v>
      </c>
      <c r="J246" s="289"/>
    </row>
    <row r="247" spans="1:10" s="296" customFormat="1" ht="23.25" customHeight="1" x14ac:dyDescent="0.25">
      <c r="A247" s="432" t="s">
        <v>984</v>
      </c>
      <c r="B247" s="469" t="s">
        <v>1022</v>
      </c>
      <c r="C247" s="442" t="s">
        <v>904</v>
      </c>
      <c r="D247" s="331">
        <v>1.415</v>
      </c>
      <c r="E247" s="331">
        <v>1.4857500000000001</v>
      </c>
      <c r="F247" s="331">
        <v>1.5600375000000002</v>
      </c>
      <c r="G247" s="331">
        <v>1.6380393750000002</v>
      </c>
      <c r="H247" s="374">
        <v>1.7199413437500002</v>
      </c>
      <c r="I247" s="417">
        <f>SUM(D247:H247)</f>
        <v>7.8187682187500007</v>
      </c>
      <c r="J247" s="289"/>
    </row>
    <row r="248" spans="1:10" s="296" customFormat="1" ht="24.75" customHeight="1" x14ac:dyDescent="0.25">
      <c r="A248" s="432" t="s">
        <v>985</v>
      </c>
      <c r="B248" s="469" t="s">
        <v>983</v>
      </c>
      <c r="C248" s="442" t="s">
        <v>904</v>
      </c>
      <c r="D248" s="331">
        <v>1.415</v>
      </c>
      <c r="E248" s="331">
        <v>1.4857500000000001</v>
      </c>
      <c r="F248" s="331">
        <v>1.5600375000000002</v>
      </c>
      <c r="G248" s="331">
        <v>1.6380393750000002</v>
      </c>
      <c r="H248" s="374">
        <v>1.7199413437500002</v>
      </c>
      <c r="I248" s="417">
        <f>SUM(D248:H248)</f>
        <v>7.8187682187500007</v>
      </c>
      <c r="J248" s="289"/>
    </row>
    <row r="249" spans="1:10" s="296" customFormat="1" ht="21.75" customHeight="1" x14ac:dyDescent="0.25">
      <c r="A249" s="433" t="s">
        <v>715</v>
      </c>
      <c r="B249" s="467" t="s">
        <v>217</v>
      </c>
      <c r="C249" s="444" t="s">
        <v>904</v>
      </c>
      <c r="D249" s="334"/>
      <c r="E249" s="334"/>
      <c r="F249" s="334"/>
      <c r="G249" s="334"/>
      <c r="H249" s="370"/>
      <c r="I249" s="412"/>
      <c r="J249" s="289"/>
    </row>
    <row r="250" spans="1:10" s="296" customFormat="1" ht="31.5" x14ac:dyDescent="0.25">
      <c r="A250" s="433" t="s">
        <v>716</v>
      </c>
      <c r="B250" s="467" t="s">
        <v>117</v>
      </c>
      <c r="C250" s="444" t="s">
        <v>904</v>
      </c>
      <c r="D250" s="334">
        <f>D242+D243+D246+D249</f>
        <v>-2.7232023399999932</v>
      </c>
      <c r="E250" s="334">
        <v>43.363473659000114</v>
      </c>
      <c r="F250" s="334">
        <v>42.580784749999879</v>
      </c>
      <c r="G250" s="334">
        <v>54.620175312500059</v>
      </c>
      <c r="H250" s="370">
        <v>57.685197828124828</v>
      </c>
      <c r="I250" s="412">
        <f>SUM(I242,I243,I246,I249)</f>
        <v>151.72622039962488</v>
      </c>
      <c r="J250" s="289"/>
    </row>
    <row r="251" spans="1:10" s="296" customFormat="1" x14ac:dyDescent="0.25">
      <c r="A251" s="432" t="s">
        <v>717</v>
      </c>
      <c r="B251" s="472" t="s">
        <v>153</v>
      </c>
      <c r="C251" s="442" t="s">
        <v>904</v>
      </c>
      <c r="D251" s="331">
        <v>19.295000000000002</v>
      </c>
      <c r="E251" s="331">
        <v>67.218800976666628</v>
      </c>
      <c r="F251" s="331">
        <v>110.58227463566675</v>
      </c>
      <c r="G251" s="331">
        <v>153.16305938566663</v>
      </c>
      <c r="H251" s="374">
        <v>207.78323469816669</v>
      </c>
      <c r="I251" s="417">
        <f>H251</f>
        <v>207.78323469816669</v>
      </c>
      <c r="J251" s="289"/>
    </row>
    <row r="252" spans="1:10" s="296" customFormat="1" ht="16.5" thickBot="1" x14ac:dyDescent="0.3">
      <c r="A252" s="434" t="s">
        <v>718</v>
      </c>
      <c r="B252" s="473" t="s">
        <v>154</v>
      </c>
      <c r="C252" s="443" t="s">
        <v>904</v>
      </c>
      <c r="D252" s="335">
        <f>D251+D250</f>
        <v>16.571797660000009</v>
      </c>
      <c r="E252" s="335">
        <v>110.58227463566675</v>
      </c>
      <c r="F252" s="335">
        <v>153.16305938566663</v>
      </c>
      <c r="G252" s="335">
        <v>207.78323469816669</v>
      </c>
      <c r="H252" s="376">
        <v>265.46843252629151</v>
      </c>
      <c r="I252" s="418">
        <f>H252</f>
        <v>265.46843252629151</v>
      </c>
      <c r="J252" s="285"/>
    </row>
    <row r="253" spans="1:10" s="296" customFormat="1" x14ac:dyDescent="0.25">
      <c r="A253" s="431" t="s">
        <v>721</v>
      </c>
      <c r="B253" s="456" t="s">
        <v>1023</v>
      </c>
      <c r="C253" s="441" t="s">
        <v>436</v>
      </c>
      <c r="D253" s="325"/>
      <c r="E253" s="325"/>
      <c r="F253" s="325"/>
      <c r="G253" s="325"/>
      <c r="H253" s="377"/>
      <c r="I253" s="416">
        <f t="shared" ref="I253:I284" si="22">SUM(D253:H253)</f>
        <v>0</v>
      </c>
      <c r="J253" s="289"/>
    </row>
    <row r="254" spans="1:10" s="296" customFormat="1" x14ac:dyDescent="0.25">
      <c r="A254" s="433" t="s">
        <v>722</v>
      </c>
      <c r="B254" s="461" t="s">
        <v>81</v>
      </c>
      <c r="C254" s="444" t="s">
        <v>904</v>
      </c>
      <c r="D254" s="334">
        <v>0</v>
      </c>
      <c r="E254" s="334">
        <v>0</v>
      </c>
      <c r="F254" s="334">
        <v>0</v>
      </c>
      <c r="G254" s="334">
        <v>0</v>
      </c>
      <c r="H254" s="370">
        <v>0</v>
      </c>
      <c r="I254" s="412">
        <f t="shared" si="22"/>
        <v>0</v>
      </c>
      <c r="J254" s="289"/>
    </row>
    <row r="255" spans="1:10" s="296" customFormat="1" ht="31.5" x14ac:dyDescent="0.25">
      <c r="A255" s="432" t="s">
        <v>824</v>
      </c>
      <c r="B255" s="460" t="s">
        <v>82</v>
      </c>
      <c r="C255" s="442" t="s">
        <v>904</v>
      </c>
      <c r="D255" s="323"/>
      <c r="E255" s="323"/>
      <c r="F255" s="323"/>
      <c r="G255" s="323"/>
      <c r="H255" s="375"/>
      <c r="I255" s="417">
        <f t="shared" si="22"/>
        <v>0</v>
      </c>
      <c r="J255" s="289"/>
    </row>
    <row r="256" spans="1:10" s="296" customFormat="1" x14ac:dyDescent="0.25">
      <c r="A256" s="432" t="s">
        <v>825</v>
      </c>
      <c r="B256" s="462" t="s">
        <v>211</v>
      </c>
      <c r="C256" s="442" t="s">
        <v>904</v>
      </c>
      <c r="D256" s="323"/>
      <c r="E256" s="323"/>
      <c r="F256" s="323"/>
      <c r="G256" s="323"/>
      <c r="H256" s="375"/>
      <c r="I256" s="417">
        <f t="shared" si="22"/>
        <v>0</v>
      </c>
      <c r="J256" s="289"/>
    </row>
    <row r="257" spans="1:10" s="296" customFormat="1" ht="31.5" x14ac:dyDescent="0.25">
      <c r="A257" s="432" t="s">
        <v>1050</v>
      </c>
      <c r="B257" s="462" t="s">
        <v>1061</v>
      </c>
      <c r="C257" s="442" t="s">
        <v>904</v>
      </c>
      <c r="D257" s="323"/>
      <c r="E257" s="323"/>
      <c r="F257" s="323"/>
      <c r="G257" s="323"/>
      <c r="H257" s="375"/>
      <c r="I257" s="417">
        <f t="shared" si="22"/>
        <v>0</v>
      </c>
      <c r="J257" s="289"/>
    </row>
    <row r="258" spans="1:10" s="296" customFormat="1" x14ac:dyDescent="0.25">
      <c r="A258" s="432" t="s">
        <v>1051</v>
      </c>
      <c r="B258" s="463" t="s">
        <v>211</v>
      </c>
      <c r="C258" s="442" t="s">
        <v>904</v>
      </c>
      <c r="D258" s="323"/>
      <c r="E258" s="323"/>
      <c r="F258" s="323"/>
      <c r="G258" s="323"/>
      <c r="H258" s="375"/>
      <c r="I258" s="417">
        <f t="shared" si="22"/>
        <v>0</v>
      </c>
      <c r="J258" s="289"/>
    </row>
    <row r="259" spans="1:10" s="296" customFormat="1" ht="31.5" x14ac:dyDescent="0.25">
      <c r="A259" s="432" t="s">
        <v>1052</v>
      </c>
      <c r="B259" s="462" t="s">
        <v>1058</v>
      </c>
      <c r="C259" s="442" t="s">
        <v>904</v>
      </c>
      <c r="D259" s="323"/>
      <c r="E259" s="323"/>
      <c r="F259" s="323"/>
      <c r="G259" s="323"/>
      <c r="H259" s="375"/>
      <c r="I259" s="417">
        <f t="shared" si="22"/>
        <v>0</v>
      </c>
      <c r="J259" s="289"/>
    </row>
    <row r="260" spans="1:10" s="296" customFormat="1" x14ac:dyDescent="0.25">
      <c r="A260" s="432" t="s">
        <v>1053</v>
      </c>
      <c r="B260" s="463" t="s">
        <v>211</v>
      </c>
      <c r="C260" s="442" t="s">
        <v>904</v>
      </c>
      <c r="D260" s="323"/>
      <c r="E260" s="323"/>
      <c r="F260" s="323"/>
      <c r="G260" s="323"/>
      <c r="H260" s="375"/>
      <c r="I260" s="417">
        <f t="shared" si="22"/>
        <v>0</v>
      </c>
      <c r="J260" s="289"/>
    </row>
    <row r="261" spans="1:10" s="296" customFormat="1" ht="31.5" x14ac:dyDescent="0.25">
      <c r="A261" s="432" t="s">
        <v>37</v>
      </c>
      <c r="B261" s="462" t="s">
        <v>1043</v>
      </c>
      <c r="C261" s="442" t="s">
        <v>904</v>
      </c>
      <c r="D261" s="323"/>
      <c r="E261" s="323"/>
      <c r="F261" s="323"/>
      <c r="G261" s="323"/>
      <c r="H261" s="375"/>
      <c r="I261" s="417">
        <f t="shared" si="22"/>
        <v>0</v>
      </c>
      <c r="J261" s="289"/>
    </row>
    <row r="262" spans="1:10" s="296" customFormat="1" x14ac:dyDescent="0.25">
      <c r="A262" s="432" t="s">
        <v>38</v>
      </c>
      <c r="B262" s="463" t="s">
        <v>211</v>
      </c>
      <c r="C262" s="442" t="s">
        <v>904</v>
      </c>
      <c r="D262" s="323"/>
      <c r="E262" s="323"/>
      <c r="F262" s="323"/>
      <c r="G262" s="323"/>
      <c r="H262" s="375"/>
      <c r="I262" s="417">
        <f t="shared" si="22"/>
        <v>0</v>
      </c>
      <c r="J262" s="289"/>
    </row>
    <row r="263" spans="1:10" s="296" customFormat="1" x14ac:dyDescent="0.25">
      <c r="A263" s="432" t="s">
        <v>826</v>
      </c>
      <c r="B263" s="460" t="s">
        <v>107</v>
      </c>
      <c r="C263" s="442" t="s">
        <v>904</v>
      </c>
      <c r="D263" s="323"/>
      <c r="E263" s="323"/>
      <c r="F263" s="323"/>
      <c r="G263" s="323"/>
      <c r="H263" s="375"/>
      <c r="I263" s="417">
        <f t="shared" si="22"/>
        <v>0</v>
      </c>
      <c r="J263" s="289"/>
    </row>
    <row r="264" spans="1:10" s="296" customFormat="1" x14ac:dyDescent="0.25">
      <c r="A264" s="432" t="s">
        <v>827</v>
      </c>
      <c r="B264" s="462" t="s">
        <v>211</v>
      </c>
      <c r="C264" s="442" t="s">
        <v>904</v>
      </c>
      <c r="D264" s="323"/>
      <c r="E264" s="323"/>
      <c r="F264" s="323"/>
      <c r="G264" s="323"/>
      <c r="H264" s="375"/>
      <c r="I264" s="417">
        <f t="shared" si="22"/>
        <v>0</v>
      </c>
      <c r="J264" s="289"/>
    </row>
    <row r="265" spans="1:10" s="296" customFormat="1" x14ac:dyDescent="0.25">
      <c r="A265" s="432" t="s">
        <v>933</v>
      </c>
      <c r="B265" s="459" t="s">
        <v>901</v>
      </c>
      <c r="C265" s="442" t="s">
        <v>904</v>
      </c>
      <c r="D265" s="323"/>
      <c r="E265" s="323"/>
      <c r="F265" s="323"/>
      <c r="G265" s="323"/>
      <c r="H265" s="375"/>
      <c r="I265" s="417">
        <f t="shared" si="22"/>
        <v>0</v>
      </c>
      <c r="J265" s="289"/>
    </row>
    <row r="266" spans="1:10" s="296" customFormat="1" x14ac:dyDescent="0.25">
      <c r="A266" s="432" t="s">
        <v>934</v>
      </c>
      <c r="B266" s="462" t="s">
        <v>211</v>
      </c>
      <c r="C266" s="442" t="s">
        <v>904</v>
      </c>
      <c r="D266" s="323"/>
      <c r="E266" s="323"/>
      <c r="F266" s="323"/>
      <c r="G266" s="323"/>
      <c r="H266" s="375"/>
      <c r="I266" s="417">
        <f t="shared" si="22"/>
        <v>0</v>
      </c>
      <c r="J266" s="289"/>
    </row>
    <row r="267" spans="1:10" s="296" customFormat="1" x14ac:dyDescent="0.25">
      <c r="A267" s="432" t="s">
        <v>935</v>
      </c>
      <c r="B267" s="459" t="s">
        <v>101</v>
      </c>
      <c r="C267" s="442" t="s">
        <v>904</v>
      </c>
      <c r="D267" s="323"/>
      <c r="E267" s="323"/>
      <c r="F267" s="323"/>
      <c r="G267" s="323"/>
      <c r="H267" s="375"/>
      <c r="I267" s="417">
        <f t="shared" si="22"/>
        <v>0</v>
      </c>
      <c r="J267" s="289"/>
    </row>
    <row r="268" spans="1:10" s="296" customFormat="1" x14ac:dyDescent="0.25">
      <c r="A268" s="432" t="s">
        <v>936</v>
      </c>
      <c r="B268" s="462" t="s">
        <v>211</v>
      </c>
      <c r="C268" s="442" t="s">
        <v>904</v>
      </c>
      <c r="D268" s="323"/>
      <c r="E268" s="323"/>
      <c r="F268" s="323"/>
      <c r="G268" s="323"/>
      <c r="H268" s="375"/>
      <c r="I268" s="417">
        <f t="shared" si="22"/>
        <v>0</v>
      </c>
      <c r="J268" s="289"/>
    </row>
    <row r="269" spans="1:10" s="296" customFormat="1" x14ac:dyDescent="0.25">
      <c r="A269" s="432" t="s">
        <v>937</v>
      </c>
      <c r="B269" s="459" t="s">
        <v>902</v>
      </c>
      <c r="C269" s="442" t="s">
        <v>904</v>
      </c>
      <c r="D269" s="323"/>
      <c r="E269" s="323"/>
      <c r="F269" s="323"/>
      <c r="G269" s="323"/>
      <c r="H269" s="375"/>
      <c r="I269" s="417">
        <f t="shared" si="22"/>
        <v>0</v>
      </c>
      <c r="J269" s="289"/>
    </row>
    <row r="270" spans="1:10" s="296" customFormat="1" x14ac:dyDescent="0.25">
      <c r="A270" s="432" t="s">
        <v>938</v>
      </c>
      <c r="B270" s="462" t="s">
        <v>211</v>
      </c>
      <c r="C270" s="442" t="s">
        <v>904</v>
      </c>
      <c r="D270" s="323"/>
      <c r="E270" s="323"/>
      <c r="F270" s="323"/>
      <c r="G270" s="323"/>
      <c r="H270" s="375"/>
      <c r="I270" s="417">
        <f t="shared" si="22"/>
        <v>0</v>
      </c>
      <c r="J270" s="289"/>
    </row>
    <row r="271" spans="1:10" s="296" customFormat="1" ht="15.75" customHeight="1" x14ac:dyDescent="0.25">
      <c r="A271" s="432" t="s">
        <v>146</v>
      </c>
      <c r="B271" s="459" t="s">
        <v>903</v>
      </c>
      <c r="C271" s="442" t="s">
        <v>904</v>
      </c>
      <c r="D271" s="331"/>
      <c r="E271" s="331"/>
      <c r="F271" s="331"/>
      <c r="G271" s="331"/>
      <c r="H271" s="374"/>
      <c r="I271" s="417">
        <f t="shared" si="22"/>
        <v>0</v>
      </c>
      <c r="J271" s="289"/>
    </row>
    <row r="272" spans="1:10" s="296" customFormat="1" x14ac:dyDescent="0.25">
      <c r="A272" s="432" t="s">
        <v>939</v>
      </c>
      <c r="B272" s="462" t="s">
        <v>211</v>
      </c>
      <c r="C272" s="442" t="s">
        <v>904</v>
      </c>
      <c r="D272" s="323"/>
      <c r="E272" s="323"/>
      <c r="F272" s="323"/>
      <c r="G272" s="323"/>
      <c r="H272" s="375"/>
      <c r="I272" s="417">
        <f t="shared" si="22"/>
        <v>0</v>
      </c>
      <c r="J272" s="289"/>
    </row>
    <row r="273" spans="1:10" s="296" customFormat="1" x14ac:dyDescent="0.25">
      <c r="A273" s="432" t="s">
        <v>1054</v>
      </c>
      <c r="B273" s="459" t="s">
        <v>108</v>
      </c>
      <c r="C273" s="442" t="s">
        <v>904</v>
      </c>
      <c r="D273" s="323"/>
      <c r="E273" s="323"/>
      <c r="F273" s="323"/>
      <c r="G273" s="323"/>
      <c r="H273" s="375"/>
      <c r="I273" s="417">
        <f t="shared" si="22"/>
        <v>0</v>
      </c>
      <c r="J273" s="289"/>
    </row>
    <row r="274" spans="1:10" s="296" customFormat="1" x14ac:dyDescent="0.25">
      <c r="A274" s="432" t="s">
        <v>940</v>
      </c>
      <c r="B274" s="462" t="s">
        <v>211</v>
      </c>
      <c r="C274" s="442" t="s">
        <v>904</v>
      </c>
      <c r="D274" s="323"/>
      <c r="E274" s="323"/>
      <c r="F274" s="323"/>
      <c r="G274" s="323"/>
      <c r="H274" s="375"/>
      <c r="I274" s="417">
        <f t="shared" si="22"/>
        <v>0</v>
      </c>
      <c r="J274" s="289"/>
    </row>
    <row r="275" spans="1:10" s="296" customFormat="1" ht="31.5" x14ac:dyDescent="0.25">
      <c r="A275" s="432" t="s">
        <v>941</v>
      </c>
      <c r="B275" s="460" t="s">
        <v>83</v>
      </c>
      <c r="C275" s="442" t="s">
        <v>904</v>
      </c>
      <c r="D275" s="323"/>
      <c r="E275" s="323"/>
      <c r="F275" s="323"/>
      <c r="G275" s="323"/>
      <c r="H275" s="375"/>
      <c r="I275" s="417">
        <f t="shared" si="22"/>
        <v>0</v>
      </c>
      <c r="J275" s="289"/>
    </row>
    <row r="276" spans="1:10" s="296" customFormat="1" x14ac:dyDescent="0.25">
      <c r="A276" s="432" t="s">
        <v>942</v>
      </c>
      <c r="B276" s="462" t="s">
        <v>211</v>
      </c>
      <c r="C276" s="442" t="s">
        <v>904</v>
      </c>
      <c r="D276" s="323"/>
      <c r="E276" s="323"/>
      <c r="F276" s="323"/>
      <c r="G276" s="323"/>
      <c r="H276" s="375"/>
      <c r="I276" s="417">
        <f t="shared" si="22"/>
        <v>0</v>
      </c>
      <c r="J276" s="289"/>
    </row>
    <row r="277" spans="1:10" s="296" customFormat="1" x14ac:dyDescent="0.25">
      <c r="A277" s="432" t="s">
        <v>39</v>
      </c>
      <c r="B277" s="462" t="s">
        <v>798</v>
      </c>
      <c r="C277" s="442" t="s">
        <v>904</v>
      </c>
      <c r="D277" s="323"/>
      <c r="E277" s="323"/>
      <c r="F277" s="323"/>
      <c r="G277" s="323"/>
      <c r="H277" s="375"/>
      <c r="I277" s="417">
        <f t="shared" si="22"/>
        <v>0</v>
      </c>
      <c r="J277" s="289"/>
    </row>
    <row r="278" spans="1:10" s="296" customFormat="1" x14ac:dyDescent="0.25">
      <c r="A278" s="432" t="s">
        <v>41</v>
      </c>
      <c r="B278" s="463" t="s">
        <v>211</v>
      </c>
      <c r="C278" s="442" t="s">
        <v>904</v>
      </c>
      <c r="D278" s="323"/>
      <c r="E278" s="323"/>
      <c r="F278" s="323"/>
      <c r="G278" s="323"/>
      <c r="H278" s="375"/>
      <c r="I278" s="417">
        <f t="shared" si="22"/>
        <v>0</v>
      </c>
      <c r="J278" s="289"/>
    </row>
    <row r="279" spans="1:10" s="296" customFormat="1" x14ac:dyDescent="0.25">
      <c r="A279" s="432" t="s">
        <v>40</v>
      </c>
      <c r="B279" s="462" t="s">
        <v>786</v>
      </c>
      <c r="C279" s="442" t="s">
        <v>904</v>
      </c>
      <c r="D279" s="323"/>
      <c r="E279" s="323"/>
      <c r="F279" s="323"/>
      <c r="G279" s="323"/>
      <c r="H279" s="375"/>
      <c r="I279" s="417">
        <f t="shared" si="22"/>
        <v>0</v>
      </c>
      <c r="J279" s="289"/>
    </row>
    <row r="280" spans="1:10" s="296" customFormat="1" x14ac:dyDescent="0.25">
      <c r="A280" s="432" t="s">
        <v>42</v>
      </c>
      <c r="B280" s="463" t="s">
        <v>211</v>
      </c>
      <c r="C280" s="442" t="s">
        <v>904</v>
      </c>
      <c r="D280" s="323"/>
      <c r="E280" s="323"/>
      <c r="F280" s="323"/>
      <c r="G280" s="323"/>
      <c r="H280" s="375"/>
      <c r="I280" s="417">
        <f t="shared" si="22"/>
        <v>0</v>
      </c>
      <c r="J280" s="289"/>
    </row>
    <row r="281" spans="1:10" s="296" customFormat="1" x14ac:dyDescent="0.25">
      <c r="A281" s="432" t="s">
        <v>943</v>
      </c>
      <c r="B281" s="460" t="s">
        <v>951</v>
      </c>
      <c r="C281" s="442" t="s">
        <v>904</v>
      </c>
      <c r="D281" s="331"/>
      <c r="E281" s="331"/>
      <c r="F281" s="331"/>
      <c r="G281" s="331"/>
      <c r="H281" s="374"/>
      <c r="I281" s="417">
        <f t="shared" si="22"/>
        <v>0</v>
      </c>
      <c r="J281" s="289"/>
    </row>
    <row r="282" spans="1:10" s="296" customFormat="1" x14ac:dyDescent="0.25">
      <c r="A282" s="432" t="s">
        <v>944</v>
      </c>
      <c r="B282" s="462" t="s">
        <v>211</v>
      </c>
      <c r="C282" s="442" t="s">
        <v>904</v>
      </c>
      <c r="D282" s="323"/>
      <c r="E282" s="323"/>
      <c r="F282" s="323"/>
      <c r="G282" s="323"/>
      <c r="H282" s="375"/>
      <c r="I282" s="417">
        <f t="shared" si="22"/>
        <v>0</v>
      </c>
      <c r="J282" s="289"/>
    </row>
    <row r="283" spans="1:10" s="296" customFormat="1" x14ac:dyDescent="0.25">
      <c r="A283" s="433" t="s">
        <v>723</v>
      </c>
      <c r="B283" s="461" t="s">
        <v>84</v>
      </c>
      <c r="C283" s="444" t="s">
        <v>904</v>
      </c>
      <c r="D283" s="334">
        <v>0</v>
      </c>
      <c r="E283" s="334">
        <v>0</v>
      </c>
      <c r="F283" s="334">
        <v>0</v>
      </c>
      <c r="G283" s="334">
        <v>0</v>
      </c>
      <c r="H283" s="370">
        <v>0</v>
      </c>
      <c r="I283" s="412">
        <f t="shared" si="22"/>
        <v>0</v>
      </c>
      <c r="J283" s="289"/>
    </row>
    <row r="284" spans="1:10" s="296" customFormat="1" x14ac:dyDescent="0.25">
      <c r="A284" s="432" t="s">
        <v>828</v>
      </c>
      <c r="B284" s="460" t="s">
        <v>719</v>
      </c>
      <c r="C284" s="442" t="s">
        <v>904</v>
      </c>
      <c r="D284" s="331"/>
      <c r="E284" s="331"/>
      <c r="F284" s="331"/>
      <c r="G284" s="331"/>
      <c r="H284" s="374"/>
      <c r="I284" s="417">
        <f t="shared" si="22"/>
        <v>0</v>
      </c>
      <c r="J284" s="289"/>
    </row>
    <row r="285" spans="1:10" s="296" customFormat="1" x14ac:dyDescent="0.25">
      <c r="A285" s="432" t="s">
        <v>829</v>
      </c>
      <c r="B285" s="462" t="s">
        <v>211</v>
      </c>
      <c r="C285" s="442" t="s">
        <v>904</v>
      </c>
      <c r="D285" s="331"/>
      <c r="E285" s="331"/>
      <c r="F285" s="331"/>
      <c r="G285" s="331"/>
      <c r="H285" s="374"/>
      <c r="I285" s="417">
        <f t="shared" ref="I285:I316" si="23">SUM(D285:H285)</f>
        <v>0</v>
      </c>
      <c r="J285" s="289"/>
    </row>
    <row r="286" spans="1:10" s="296" customFormat="1" x14ac:dyDescent="0.25">
      <c r="A286" s="432" t="s">
        <v>830</v>
      </c>
      <c r="B286" s="460" t="s">
        <v>85</v>
      </c>
      <c r="C286" s="442" t="s">
        <v>904</v>
      </c>
      <c r="D286" s="331"/>
      <c r="E286" s="331"/>
      <c r="F286" s="331"/>
      <c r="G286" s="331"/>
      <c r="H286" s="374"/>
      <c r="I286" s="417">
        <f t="shared" si="23"/>
        <v>0</v>
      </c>
      <c r="J286" s="289"/>
    </row>
    <row r="287" spans="1:10" s="296" customFormat="1" x14ac:dyDescent="0.25">
      <c r="A287" s="432" t="s">
        <v>832</v>
      </c>
      <c r="B287" s="462" t="s">
        <v>793</v>
      </c>
      <c r="C287" s="442" t="s">
        <v>904</v>
      </c>
      <c r="D287" s="331"/>
      <c r="E287" s="331"/>
      <c r="F287" s="331"/>
      <c r="G287" s="331"/>
      <c r="H287" s="374"/>
      <c r="I287" s="417">
        <f t="shared" si="23"/>
        <v>0</v>
      </c>
      <c r="J287" s="289"/>
    </row>
    <row r="288" spans="1:10" s="296" customFormat="1" x14ac:dyDescent="0.25">
      <c r="A288" s="432" t="s">
        <v>833</v>
      </c>
      <c r="B288" s="463" t="s">
        <v>211</v>
      </c>
      <c r="C288" s="442" t="s">
        <v>904</v>
      </c>
      <c r="D288" s="331"/>
      <c r="E288" s="331"/>
      <c r="F288" s="331"/>
      <c r="G288" s="331"/>
      <c r="H288" s="374"/>
      <c r="I288" s="417">
        <f t="shared" si="23"/>
        <v>0</v>
      </c>
      <c r="J288" s="289"/>
    </row>
    <row r="289" spans="1:10" s="296" customFormat="1" x14ac:dyDescent="0.25">
      <c r="A289" s="432" t="s">
        <v>834</v>
      </c>
      <c r="B289" s="462" t="s">
        <v>854</v>
      </c>
      <c r="C289" s="442" t="s">
        <v>904</v>
      </c>
      <c r="D289" s="331"/>
      <c r="E289" s="331"/>
      <c r="F289" s="331"/>
      <c r="G289" s="331"/>
      <c r="H289" s="374"/>
      <c r="I289" s="417">
        <f t="shared" si="23"/>
        <v>0</v>
      </c>
      <c r="J289" s="289"/>
    </row>
    <row r="290" spans="1:10" s="296" customFormat="1" x14ac:dyDescent="0.25">
      <c r="A290" s="432" t="s">
        <v>835</v>
      </c>
      <c r="B290" s="463" t="s">
        <v>211</v>
      </c>
      <c r="C290" s="442" t="s">
        <v>904</v>
      </c>
      <c r="D290" s="331"/>
      <c r="E290" s="331"/>
      <c r="F290" s="331"/>
      <c r="G290" s="331"/>
      <c r="H290" s="374"/>
      <c r="I290" s="417">
        <f t="shared" si="23"/>
        <v>0</v>
      </c>
      <c r="J290" s="289"/>
    </row>
    <row r="291" spans="1:10" s="296" customFormat="1" ht="31.5" x14ac:dyDescent="0.25">
      <c r="A291" s="432" t="s">
        <v>831</v>
      </c>
      <c r="B291" s="460" t="s">
        <v>1063</v>
      </c>
      <c r="C291" s="442" t="s">
        <v>904</v>
      </c>
      <c r="D291" s="331"/>
      <c r="E291" s="331"/>
      <c r="F291" s="331"/>
      <c r="G291" s="331"/>
      <c r="H291" s="374"/>
      <c r="I291" s="417">
        <f t="shared" si="23"/>
        <v>0</v>
      </c>
      <c r="J291" s="289"/>
    </row>
    <row r="292" spans="1:10" s="296" customFormat="1" x14ac:dyDescent="0.25">
      <c r="A292" s="432" t="s">
        <v>836</v>
      </c>
      <c r="B292" s="462" t="s">
        <v>211</v>
      </c>
      <c r="C292" s="442" t="s">
        <v>904</v>
      </c>
      <c r="D292" s="323"/>
      <c r="E292" s="323"/>
      <c r="F292" s="323"/>
      <c r="G292" s="323"/>
      <c r="H292" s="375"/>
      <c r="I292" s="417">
        <f t="shared" si="23"/>
        <v>0</v>
      </c>
      <c r="J292" s="289"/>
    </row>
    <row r="293" spans="1:10" s="296" customFormat="1" x14ac:dyDescent="0.25">
      <c r="A293" s="432" t="s">
        <v>837</v>
      </c>
      <c r="B293" s="460" t="s">
        <v>855</v>
      </c>
      <c r="C293" s="442" t="s">
        <v>904</v>
      </c>
      <c r="D293" s="323"/>
      <c r="E293" s="323"/>
      <c r="F293" s="323"/>
      <c r="G293" s="323"/>
      <c r="H293" s="375"/>
      <c r="I293" s="417">
        <f t="shared" si="23"/>
        <v>0</v>
      </c>
      <c r="J293" s="289"/>
    </row>
    <row r="294" spans="1:10" s="296" customFormat="1" x14ac:dyDescent="0.25">
      <c r="A294" s="432" t="s">
        <v>842</v>
      </c>
      <c r="B294" s="462" t="s">
        <v>211</v>
      </c>
      <c r="C294" s="442" t="s">
        <v>904</v>
      </c>
      <c r="D294" s="323"/>
      <c r="E294" s="323"/>
      <c r="F294" s="323"/>
      <c r="G294" s="323"/>
      <c r="H294" s="375"/>
      <c r="I294" s="417">
        <f t="shared" si="23"/>
        <v>0</v>
      </c>
      <c r="J294" s="289"/>
    </row>
    <row r="295" spans="1:10" s="296" customFormat="1" x14ac:dyDescent="0.25">
      <c r="A295" s="432" t="s">
        <v>838</v>
      </c>
      <c r="B295" s="460" t="s">
        <v>856</v>
      </c>
      <c r="C295" s="442" t="s">
        <v>904</v>
      </c>
      <c r="D295" s="331"/>
      <c r="E295" s="331"/>
      <c r="F295" s="331"/>
      <c r="G295" s="331"/>
      <c r="H295" s="374"/>
      <c r="I295" s="417">
        <f t="shared" si="23"/>
        <v>0</v>
      </c>
      <c r="J295" s="289"/>
    </row>
    <row r="296" spans="1:10" s="296" customFormat="1" x14ac:dyDescent="0.25">
      <c r="A296" s="432" t="s">
        <v>843</v>
      </c>
      <c r="B296" s="462" t="s">
        <v>211</v>
      </c>
      <c r="C296" s="442" t="s">
        <v>904</v>
      </c>
      <c r="D296" s="331"/>
      <c r="E296" s="331"/>
      <c r="F296" s="331"/>
      <c r="G296" s="331"/>
      <c r="H296" s="374"/>
      <c r="I296" s="417">
        <f t="shared" si="23"/>
        <v>0</v>
      </c>
      <c r="J296" s="289"/>
    </row>
    <row r="297" spans="1:10" s="296" customFormat="1" x14ac:dyDescent="0.25">
      <c r="A297" s="432" t="s">
        <v>839</v>
      </c>
      <c r="B297" s="460" t="s">
        <v>857</v>
      </c>
      <c r="C297" s="442" t="s">
        <v>904</v>
      </c>
      <c r="D297" s="331"/>
      <c r="E297" s="331"/>
      <c r="F297" s="331"/>
      <c r="G297" s="331"/>
      <c r="H297" s="374"/>
      <c r="I297" s="417">
        <f t="shared" si="23"/>
        <v>0</v>
      </c>
      <c r="J297" s="289"/>
    </row>
    <row r="298" spans="1:10" s="296" customFormat="1" x14ac:dyDescent="0.25">
      <c r="A298" s="432" t="s">
        <v>844</v>
      </c>
      <c r="B298" s="462" t="s">
        <v>211</v>
      </c>
      <c r="C298" s="442" t="s">
        <v>904</v>
      </c>
      <c r="D298" s="323"/>
      <c r="E298" s="323"/>
      <c r="F298" s="323"/>
      <c r="G298" s="323"/>
      <c r="H298" s="375"/>
      <c r="I298" s="417">
        <f t="shared" si="23"/>
        <v>0</v>
      </c>
      <c r="J298" s="289"/>
    </row>
    <row r="299" spans="1:10" s="296" customFormat="1" x14ac:dyDescent="0.25">
      <c r="A299" s="432" t="s">
        <v>840</v>
      </c>
      <c r="B299" s="460" t="s">
        <v>858</v>
      </c>
      <c r="C299" s="442" t="s">
        <v>904</v>
      </c>
      <c r="D299" s="323"/>
      <c r="E299" s="323"/>
      <c r="F299" s="323"/>
      <c r="G299" s="323"/>
      <c r="H299" s="375"/>
      <c r="I299" s="417">
        <f t="shared" si="23"/>
        <v>0</v>
      </c>
      <c r="J299" s="289"/>
    </row>
    <row r="300" spans="1:10" s="296" customFormat="1" x14ac:dyDescent="0.25">
      <c r="A300" s="432" t="s">
        <v>845</v>
      </c>
      <c r="B300" s="462" t="s">
        <v>211</v>
      </c>
      <c r="C300" s="442" t="s">
        <v>904</v>
      </c>
      <c r="D300" s="323"/>
      <c r="E300" s="323"/>
      <c r="F300" s="323"/>
      <c r="G300" s="323"/>
      <c r="H300" s="375"/>
      <c r="I300" s="417">
        <f t="shared" si="23"/>
        <v>0</v>
      </c>
      <c r="J300" s="289"/>
    </row>
    <row r="301" spans="1:10" s="296" customFormat="1" ht="31.5" x14ac:dyDescent="0.25">
      <c r="A301" s="432" t="s">
        <v>841</v>
      </c>
      <c r="B301" s="460" t="s">
        <v>889</v>
      </c>
      <c r="C301" s="442" t="s">
        <v>904</v>
      </c>
      <c r="D301" s="323"/>
      <c r="E301" s="323"/>
      <c r="F301" s="323"/>
      <c r="G301" s="323"/>
      <c r="H301" s="375"/>
      <c r="I301" s="417">
        <f t="shared" si="23"/>
        <v>0</v>
      </c>
      <c r="J301" s="289"/>
    </row>
    <row r="302" spans="1:10" s="296" customFormat="1" x14ac:dyDescent="0.25">
      <c r="A302" s="432" t="s">
        <v>846</v>
      </c>
      <c r="B302" s="462" t="s">
        <v>211</v>
      </c>
      <c r="C302" s="442" t="s">
        <v>904</v>
      </c>
      <c r="D302" s="323"/>
      <c r="E302" s="323"/>
      <c r="F302" s="323"/>
      <c r="G302" s="323"/>
      <c r="H302" s="375"/>
      <c r="I302" s="417">
        <f t="shared" si="23"/>
        <v>0</v>
      </c>
      <c r="J302" s="289"/>
    </row>
    <row r="303" spans="1:10" s="296" customFormat="1" x14ac:dyDescent="0.25">
      <c r="A303" s="432" t="s">
        <v>1073</v>
      </c>
      <c r="B303" s="460" t="s">
        <v>1074</v>
      </c>
      <c r="C303" s="442" t="s">
        <v>904</v>
      </c>
      <c r="D303" s="331"/>
      <c r="E303" s="331"/>
      <c r="F303" s="331"/>
      <c r="G303" s="331"/>
      <c r="H303" s="374"/>
      <c r="I303" s="417">
        <f t="shared" si="23"/>
        <v>0</v>
      </c>
      <c r="J303" s="289"/>
    </row>
    <row r="304" spans="1:10" s="296" customFormat="1" x14ac:dyDescent="0.25">
      <c r="A304" s="432" t="s">
        <v>1075</v>
      </c>
      <c r="B304" s="462" t="s">
        <v>211</v>
      </c>
      <c r="C304" s="442" t="s">
        <v>904</v>
      </c>
      <c r="D304" s="323"/>
      <c r="E304" s="323"/>
      <c r="F304" s="323"/>
      <c r="G304" s="323"/>
      <c r="H304" s="375"/>
      <c r="I304" s="417">
        <f t="shared" si="23"/>
        <v>0</v>
      </c>
      <c r="J304" s="289"/>
    </row>
    <row r="305" spans="1:10" s="296" customFormat="1" ht="31.5" x14ac:dyDescent="0.25">
      <c r="A305" s="433" t="s">
        <v>724</v>
      </c>
      <c r="B305" s="461" t="s">
        <v>86</v>
      </c>
      <c r="C305" s="444" t="s">
        <v>180</v>
      </c>
      <c r="D305" s="334">
        <v>0</v>
      </c>
      <c r="E305" s="334">
        <v>0</v>
      </c>
      <c r="F305" s="334">
        <v>0</v>
      </c>
      <c r="G305" s="334">
        <v>0</v>
      </c>
      <c r="H305" s="370">
        <v>0</v>
      </c>
      <c r="I305" s="412">
        <f t="shared" si="23"/>
        <v>0</v>
      </c>
      <c r="J305" s="289"/>
    </row>
    <row r="306" spans="1:10" s="296" customFormat="1" x14ac:dyDescent="0.25">
      <c r="A306" s="432" t="s">
        <v>847</v>
      </c>
      <c r="B306" s="460" t="s">
        <v>1113</v>
      </c>
      <c r="C306" s="442" t="s">
        <v>180</v>
      </c>
      <c r="D306" s="331">
        <v>0</v>
      </c>
      <c r="E306" s="331">
        <v>0</v>
      </c>
      <c r="F306" s="331">
        <v>0</v>
      </c>
      <c r="G306" s="331">
        <v>0</v>
      </c>
      <c r="H306" s="374">
        <v>0</v>
      </c>
      <c r="I306" s="417">
        <f t="shared" si="23"/>
        <v>0</v>
      </c>
      <c r="J306" s="289"/>
    </row>
    <row r="307" spans="1:10" s="296" customFormat="1" ht="31.5" x14ac:dyDescent="0.25">
      <c r="A307" s="432" t="s">
        <v>1078</v>
      </c>
      <c r="B307" s="460" t="s">
        <v>1114</v>
      </c>
      <c r="C307" s="442" t="s">
        <v>180</v>
      </c>
      <c r="D307" s="331"/>
      <c r="E307" s="331"/>
      <c r="F307" s="331"/>
      <c r="G307" s="331"/>
      <c r="H307" s="374"/>
      <c r="I307" s="417">
        <f t="shared" si="23"/>
        <v>0</v>
      </c>
      <c r="J307" s="289"/>
    </row>
    <row r="308" spans="1:10" s="296" customFormat="1" ht="31.5" x14ac:dyDescent="0.25">
      <c r="A308" s="432" t="s">
        <v>1079</v>
      </c>
      <c r="B308" s="460" t="s">
        <v>1115</v>
      </c>
      <c r="C308" s="442" t="s">
        <v>180</v>
      </c>
      <c r="D308" s="331"/>
      <c r="E308" s="331"/>
      <c r="F308" s="331"/>
      <c r="G308" s="331"/>
      <c r="H308" s="374"/>
      <c r="I308" s="417">
        <f t="shared" si="23"/>
        <v>0</v>
      </c>
      <c r="J308" s="289"/>
    </row>
    <row r="309" spans="1:10" s="296" customFormat="1" ht="31.5" x14ac:dyDescent="0.25">
      <c r="A309" s="432" t="s">
        <v>43</v>
      </c>
      <c r="B309" s="460" t="s">
        <v>1116</v>
      </c>
      <c r="C309" s="442" t="s">
        <v>180</v>
      </c>
      <c r="D309" s="331"/>
      <c r="E309" s="331"/>
      <c r="F309" s="331"/>
      <c r="G309" s="331"/>
      <c r="H309" s="374"/>
      <c r="I309" s="417">
        <f t="shared" si="23"/>
        <v>0</v>
      </c>
      <c r="J309" s="289"/>
    </row>
    <row r="310" spans="1:10" s="296" customFormat="1" x14ac:dyDescent="0.25">
      <c r="A310" s="432" t="s">
        <v>848</v>
      </c>
      <c r="B310" s="459" t="s">
        <v>109</v>
      </c>
      <c r="C310" s="442" t="s">
        <v>180</v>
      </c>
      <c r="D310" s="331"/>
      <c r="E310" s="331"/>
      <c r="F310" s="331"/>
      <c r="G310" s="331"/>
      <c r="H310" s="374"/>
      <c r="I310" s="417">
        <f t="shared" si="23"/>
        <v>0</v>
      </c>
      <c r="J310" s="289"/>
    </row>
    <row r="311" spans="1:10" s="296" customFormat="1" x14ac:dyDescent="0.25">
      <c r="A311" s="432" t="s">
        <v>849</v>
      </c>
      <c r="B311" s="459" t="s">
        <v>1117</v>
      </c>
      <c r="C311" s="442" t="s">
        <v>180</v>
      </c>
      <c r="D311" s="349"/>
      <c r="E311" s="349"/>
      <c r="F311" s="349"/>
      <c r="G311" s="349"/>
      <c r="H311" s="378"/>
      <c r="I311" s="419">
        <f t="shared" si="23"/>
        <v>0</v>
      </c>
      <c r="J311" s="289"/>
    </row>
    <row r="312" spans="1:10" s="296" customFormat="1" x14ac:dyDescent="0.25">
      <c r="A312" s="432" t="s">
        <v>850</v>
      </c>
      <c r="B312" s="459" t="s">
        <v>102</v>
      </c>
      <c r="C312" s="442" t="s">
        <v>180</v>
      </c>
      <c r="D312" s="331"/>
      <c r="E312" s="331"/>
      <c r="F312" s="331"/>
      <c r="G312" s="331"/>
      <c r="H312" s="374"/>
      <c r="I312" s="417">
        <f t="shared" si="23"/>
        <v>0</v>
      </c>
      <c r="J312" s="289"/>
    </row>
    <row r="313" spans="1:10" s="296" customFormat="1" ht="19.5" customHeight="1" x14ac:dyDescent="0.25">
      <c r="A313" s="432" t="s">
        <v>851</v>
      </c>
      <c r="B313" s="459" t="s">
        <v>1118</v>
      </c>
      <c r="C313" s="442" t="s">
        <v>180</v>
      </c>
      <c r="D313" s="331"/>
      <c r="E313" s="331"/>
      <c r="F313" s="331"/>
      <c r="G313" s="331"/>
      <c r="H313" s="374"/>
      <c r="I313" s="417">
        <f t="shared" si="23"/>
        <v>0</v>
      </c>
      <c r="J313" s="289"/>
    </row>
    <row r="314" spans="1:10" s="296" customFormat="1" ht="19.5" customHeight="1" x14ac:dyDescent="0.25">
      <c r="A314" s="432" t="s">
        <v>852</v>
      </c>
      <c r="B314" s="459" t="s">
        <v>110</v>
      </c>
      <c r="C314" s="442" t="s">
        <v>180</v>
      </c>
      <c r="D314" s="335"/>
      <c r="E314" s="335"/>
      <c r="F314" s="335"/>
      <c r="G314" s="335"/>
      <c r="H314" s="376"/>
      <c r="I314" s="418">
        <f t="shared" si="23"/>
        <v>0</v>
      </c>
      <c r="J314" s="289"/>
    </row>
    <row r="315" spans="1:10" s="296" customFormat="1" ht="36.75" customHeight="1" x14ac:dyDescent="0.25">
      <c r="A315" s="432" t="s">
        <v>853</v>
      </c>
      <c r="B315" s="460" t="s">
        <v>87</v>
      </c>
      <c r="C315" s="442" t="s">
        <v>180</v>
      </c>
      <c r="D315" s="335">
        <v>0</v>
      </c>
      <c r="E315" s="335">
        <v>0</v>
      </c>
      <c r="F315" s="335">
        <v>0</v>
      </c>
      <c r="G315" s="335">
        <v>0</v>
      </c>
      <c r="H315" s="376">
        <v>0</v>
      </c>
      <c r="I315" s="418">
        <f t="shared" si="23"/>
        <v>0</v>
      </c>
      <c r="J315" s="289"/>
    </row>
    <row r="316" spans="1:10" s="296" customFormat="1" ht="19.5" customHeight="1" x14ac:dyDescent="0.25">
      <c r="A316" s="432" t="s">
        <v>143</v>
      </c>
      <c r="B316" s="474" t="s">
        <v>798</v>
      </c>
      <c r="C316" s="442" t="s">
        <v>180</v>
      </c>
      <c r="D316" s="323"/>
      <c r="E316" s="323"/>
      <c r="F316" s="323"/>
      <c r="G316" s="323"/>
      <c r="H316" s="375"/>
      <c r="I316" s="417">
        <f t="shared" si="23"/>
        <v>0</v>
      </c>
      <c r="J316" s="289"/>
    </row>
    <row r="317" spans="1:10" s="296" customFormat="1" ht="19.5" customHeight="1" thickBot="1" x14ac:dyDescent="0.3">
      <c r="A317" s="435" t="s">
        <v>144</v>
      </c>
      <c r="B317" s="475" t="s">
        <v>786</v>
      </c>
      <c r="C317" s="445" t="s">
        <v>180</v>
      </c>
      <c r="D317" s="326"/>
      <c r="E317" s="326"/>
      <c r="F317" s="326"/>
      <c r="G317" s="326"/>
      <c r="H317" s="379"/>
      <c r="I317" s="420">
        <f t="shared" ref="I317" si="24">SUM(D317:H317)</f>
        <v>0</v>
      </c>
      <c r="J317" s="289"/>
    </row>
    <row r="318" spans="1:10" s="296" customFormat="1" ht="15.75" customHeight="1" thickBot="1" x14ac:dyDescent="0.3">
      <c r="A318" s="508" t="s">
        <v>720</v>
      </c>
      <c r="B318" s="509"/>
      <c r="C318" s="509"/>
      <c r="D318" s="509"/>
      <c r="E318" s="509"/>
      <c r="F318" s="509"/>
      <c r="G318" s="509"/>
      <c r="H318" s="509"/>
      <c r="I318" s="510"/>
      <c r="J318" s="289"/>
    </row>
    <row r="319" spans="1:10" s="289" customFormat="1" ht="31.5" x14ac:dyDescent="0.25">
      <c r="A319" s="440" t="s">
        <v>725</v>
      </c>
      <c r="B319" s="476" t="s">
        <v>763</v>
      </c>
      <c r="C319" s="450" t="s">
        <v>436</v>
      </c>
      <c r="D319" s="347" t="s">
        <v>743</v>
      </c>
      <c r="E319" s="315"/>
      <c r="F319" s="315"/>
      <c r="G319" s="315"/>
      <c r="H319" s="362"/>
      <c r="I319" s="405" t="s">
        <v>743</v>
      </c>
    </row>
    <row r="320" spans="1:10" s="289" customFormat="1" x14ac:dyDescent="0.25">
      <c r="A320" s="432" t="s">
        <v>726</v>
      </c>
      <c r="B320" s="469" t="s">
        <v>764</v>
      </c>
      <c r="C320" s="442" t="s">
        <v>183</v>
      </c>
      <c r="D320" s="343"/>
      <c r="E320" s="316"/>
      <c r="F320" s="316"/>
      <c r="G320" s="316"/>
      <c r="H320" s="363"/>
      <c r="I320" s="406"/>
    </row>
    <row r="321" spans="1:9" s="289" customFormat="1" x14ac:dyDescent="0.25">
      <c r="A321" s="432" t="s">
        <v>727</v>
      </c>
      <c r="B321" s="469" t="s">
        <v>765</v>
      </c>
      <c r="C321" s="442" t="s">
        <v>766</v>
      </c>
      <c r="D321" s="343"/>
      <c r="E321" s="316"/>
      <c r="F321" s="316"/>
      <c r="G321" s="316"/>
      <c r="H321" s="363"/>
      <c r="I321" s="406"/>
    </row>
    <row r="322" spans="1:9" s="289" customFormat="1" x14ac:dyDescent="0.25">
      <c r="A322" s="432" t="s">
        <v>728</v>
      </c>
      <c r="B322" s="469" t="s">
        <v>767</v>
      </c>
      <c r="C322" s="442" t="s">
        <v>183</v>
      </c>
      <c r="D322" s="343"/>
      <c r="E322" s="316"/>
      <c r="F322" s="316"/>
      <c r="G322" s="316"/>
      <c r="H322" s="363"/>
      <c r="I322" s="406"/>
    </row>
    <row r="323" spans="1:9" s="289" customFormat="1" x14ac:dyDescent="0.25">
      <c r="A323" s="432" t="s">
        <v>729</v>
      </c>
      <c r="B323" s="469" t="s">
        <v>769</v>
      </c>
      <c r="C323" s="442" t="s">
        <v>766</v>
      </c>
      <c r="D323" s="343"/>
      <c r="E323" s="316"/>
      <c r="F323" s="316"/>
      <c r="G323" s="316"/>
      <c r="H323" s="363"/>
      <c r="I323" s="406"/>
    </row>
    <row r="324" spans="1:9" s="289" customFormat="1" x14ac:dyDescent="0.25">
      <c r="A324" s="432" t="s">
        <v>731</v>
      </c>
      <c r="B324" s="469" t="s">
        <v>768</v>
      </c>
      <c r="C324" s="442" t="s">
        <v>341</v>
      </c>
      <c r="D324" s="343"/>
      <c r="E324" s="316"/>
      <c r="F324" s="316"/>
      <c r="G324" s="316"/>
      <c r="H324" s="363"/>
      <c r="I324" s="406"/>
    </row>
    <row r="325" spans="1:9" s="289" customFormat="1" x14ac:dyDescent="0.25">
      <c r="A325" s="432" t="s">
        <v>859</v>
      </c>
      <c r="B325" s="469" t="s">
        <v>730</v>
      </c>
      <c r="C325" s="442" t="s">
        <v>436</v>
      </c>
      <c r="D325" s="348" t="s">
        <v>743</v>
      </c>
      <c r="E325" s="317"/>
      <c r="F325" s="317"/>
      <c r="G325" s="317"/>
      <c r="H325" s="364"/>
      <c r="I325" s="407" t="s">
        <v>743</v>
      </c>
    </row>
    <row r="326" spans="1:9" s="289" customFormat="1" x14ac:dyDescent="0.25">
      <c r="A326" s="432" t="s">
        <v>860</v>
      </c>
      <c r="B326" s="460" t="s">
        <v>733</v>
      </c>
      <c r="C326" s="442" t="s">
        <v>341</v>
      </c>
      <c r="D326" s="343"/>
      <c r="E326" s="316"/>
      <c r="F326" s="316"/>
      <c r="G326" s="316"/>
      <c r="H326" s="363"/>
      <c r="I326" s="406"/>
    </row>
    <row r="327" spans="1:9" s="289" customFormat="1" x14ac:dyDescent="0.25">
      <c r="A327" s="432" t="s">
        <v>861</v>
      </c>
      <c r="B327" s="460" t="s">
        <v>732</v>
      </c>
      <c r="C327" s="442" t="s">
        <v>184</v>
      </c>
      <c r="D327" s="343"/>
      <c r="E327" s="316"/>
      <c r="F327" s="316"/>
      <c r="G327" s="316"/>
      <c r="H327" s="363"/>
      <c r="I327" s="406"/>
    </row>
    <row r="328" spans="1:9" s="289" customFormat="1" x14ac:dyDescent="0.25">
      <c r="A328" s="432" t="s">
        <v>862</v>
      </c>
      <c r="B328" s="469" t="s">
        <v>1068</v>
      </c>
      <c r="C328" s="442" t="s">
        <v>436</v>
      </c>
      <c r="D328" s="348" t="s">
        <v>743</v>
      </c>
      <c r="E328" s="317"/>
      <c r="F328" s="317"/>
      <c r="G328" s="317"/>
      <c r="H328" s="364"/>
      <c r="I328" s="407" t="s">
        <v>743</v>
      </c>
    </row>
    <row r="329" spans="1:9" s="289" customFormat="1" x14ac:dyDescent="0.25">
      <c r="A329" s="432" t="s">
        <v>863</v>
      </c>
      <c r="B329" s="460" t="s">
        <v>733</v>
      </c>
      <c r="C329" s="442" t="s">
        <v>341</v>
      </c>
      <c r="D329" s="343"/>
      <c r="E329" s="316"/>
      <c r="F329" s="316"/>
      <c r="G329" s="316"/>
      <c r="H329" s="363"/>
      <c r="I329" s="406"/>
    </row>
    <row r="330" spans="1:9" s="289" customFormat="1" x14ac:dyDescent="0.25">
      <c r="A330" s="432" t="s">
        <v>864</v>
      </c>
      <c r="B330" s="460" t="s">
        <v>734</v>
      </c>
      <c r="C330" s="442" t="s">
        <v>183</v>
      </c>
      <c r="D330" s="343"/>
      <c r="E330" s="316"/>
      <c r="F330" s="316"/>
      <c r="G330" s="316"/>
      <c r="H330" s="363"/>
      <c r="I330" s="406"/>
    </row>
    <row r="331" spans="1:9" s="289" customFormat="1" x14ac:dyDescent="0.25">
      <c r="A331" s="432" t="s">
        <v>865</v>
      </c>
      <c r="B331" s="460" t="s">
        <v>732</v>
      </c>
      <c r="C331" s="442" t="s">
        <v>184</v>
      </c>
      <c r="D331" s="343"/>
      <c r="E331" s="316"/>
      <c r="F331" s="316"/>
      <c r="G331" s="316"/>
      <c r="H331" s="363"/>
      <c r="I331" s="406"/>
    </row>
    <row r="332" spans="1:9" s="289" customFormat="1" x14ac:dyDescent="0.25">
      <c r="A332" s="432" t="s">
        <v>866</v>
      </c>
      <c r="B332" s="469" t="s">
        <v>181</v>
      </c>
      <c r="C332" s="442" t="s">
        <v>436</v>
      </c>
      <c r="D332" s="348" t="s">
        <v>743</v>
      </c>
      <c r="E332" s="317"/>
      <c r="F332" s="317"/>
      <c r="G332" s="317"/>
      <c r="H332" s="364"/>
      <c r="I332" s="407" t="s">
        <v>743</v>
      </c>
    </row>
    <row r="333" spans="1:9" s="289" customFormat="1" x14ac:dyDescent="0.25">
      <c r="A333" s="432" t="s">
        <v>867</v>
      </c>
      <c r="B333" s="460" t="s">
        <v>733</v>
      </c>
      <c r="C333" s="442" t="s">
        <v>341</v>
      </c>
      <c r="D333" s="343"/>
      <c r="E333" s="316"/>
      <c r="F333" s="316"/>
      <c r="G333" s="316"/>
      <c r="H333" s="363"/>
      <c r="I333" s="406"/>
    </row>
    <row r="334" spans="1:9" s="289" customFormat="1" x14ac:dyDescent="0.25">
      <c r="A334" s="432" t="s">
        <v>868</v>
      </c>
      <c r="B334" s="460" t="s">
        <v>732</v>
      </c>
      <c r="C334" s="442" t="s">
        <v>184</v>
      </c>
      <c r="D334" s="343"/>
      <c r="E334" s="316"/>
      <c r="F334" s="316"/>
      <c r="G334" s="316"/>
      <c r="H334" s="363"/>
      <c r="I334" s="406"/>
    </row>
    <row r="335" spans="1:9" s="289" customFormat="1" x14ac:dyDescent="0.25">
      <c r="A335" s="432" t="s">
        <v>869</v>
      </c>
      <c r="B335" s="469" t="s">
        <v>182</v>
      </c>
      <c r="C335" s="442" t="s">
        <v>436</v>
      </c>
      <c r="D335" s="348" t="s">
        <v>743</v>
      </c>
      <c r="E335" s="317"/>
      <c r="F335" s="317"/>
      <c r="G335" s="317"/>
      <c r="H335" s="364"/>
      <c r="I335" s="407" t="s">
        <v>743</v>
      </c>
    </row>
    <row r="336" spans="1:9" s="289" customFormat="1" x14ac:dyDescent="0.25">
      <c r="A336" s="432" t="s">
        <v>870</v>
      </c>
      <c r="B336" s="460" t="s">
        <v>733</v>
      </c>
      <c r="C336" s="442" t="s">
        <v>341</v>
      </c>
      <c r="D336" s="343"/>
      <c r="E336" s="316"/>
      <c r="F336" s="316"/>
      <c r="G336" s="316"/>
      <c r="H336" s="363"/>
      <c r="I336" s="406"/>
    </row>
    <row r="337" spans="1:9" s="289" customFormat="1" x14ac:dyDescent="0.25">
      <c r="A337" s="432" t="s">
        <v>871</v>
      </c>
      <c r="B337" s="460" t="s">
        <v>734</v>
      </c>
      <c r="C337" s="442" t="s">
        <v>183</v>
      </c>
      <c r="D337" s="343"/>
      <c r="E337" s="316"/>
      <c r="F337" s="316"/>
      <c r="G337" s="316"/>
      <c r="H337" s="363"/>
      <c r="I337" s="406"/>
    </row>
    <row r="338" spans="1:9" s="289" customFormat="1" x14ac:dyDescent="0.25">
      <c r="A338" s="432" t="s">
        <v>872</v>
      </c>
      <c r="B338" s="460" t="s">
        <v>732</v>
      </c>
      <c r="C338" s="442" t="s">
        <v>184</v>
      </c>
      <c r="D338" s="343"/>
      <c r="E338" s="316"/>
      <c r="F338" s="316"/>
      <c r="G338" s="316"/>
      <c r="H338" s="363"/>
      <c r="I338" s="406"/>
    </row>
    <row r="339" spans="1:9" s="289" customFormat="1" x14ac:dyDescent="0.25">
      <c r="A339" s="440" t="s">
        <v>735</v>
      </c>
      <c r="B339" s="477" t="s">
        <v>770</v>
      </c>
      <c r="C339" s="450" t="s">
        <v>436</v>
      </c>
      <c r="D339" s="347" t="s">
        <v>743</v>
      </c>
      <c r="E339" s="315"/>
      <c r="F339" s="315"/>
      <c r="G339" s="315"/>
      <c r="H339" s="362"/>
      <c r="I339" s="408" t="s">
        <v>743</v>
      </c>
    </row>
    <row r="340" spans="1:9" s="289" customFormat="1" ht="31.5" x14ac:dyDescent="0.25">
      <c r="A340" s="433" t="s">
        <v>737</v>
      </c>
      <c r="B340" s="461" t="s">
        <v>88</v>
      </c>
      <c r="C340" s="444" t="s">
        <v>341</v>
      </c>
      <c r="D340" s="342">
        <f t="shared" ref="D340:G340" si="25">D342+D343</f>
        <v>0</v>
      </c>
      <c r="E340" s="342">
        <f t="shared" si="25"/>
        <v>0</v>
      </c>
      <c r="F340" s="342">
        <f t="shared" si="25"/>
        <v>0</v>
      </c>
      <c r="G340" s="342">
        <f t="shared" si="25"/>
        <v>0</v>
      </c>
      <c r="H340" s="365">
        <f t="shared" ref="H340" si="26">H342+H343</f>
        <v>0</v>
      </c>
      <c r="I340" s="409">
        <f t="shared" ref="I340" si="27">SUM(I342:I343)</f>
        <v>0</v>
      </c>
    </row>
    <row r="341" spans="1:9" s="289" customFormat="1" ht="31.5" x14ac:dyDescent="0.25">
      <c r="A341" s="432" t="s">
        <v>873</v>
      </c>
      <c r="B341" s="460" t="s">
        <v>89</v>
      </c>
      <c r="C341" s="442" t="s">
        <v>341</v>
      </c>
      <c r="D341" s="319"/>
      <c r="E341" s="319"/>
      <c r="F341" s="319"/>
      <c r="G341" s="319"/>
      <c r="H341" s="366"/>
      <c r="I341" s="410"/>
    </row>
    <row r="342" spans="1:9" s="289" customFormat="1" x14ac:dyDescent="0.25">
      <c r="A342" s="432" t="s">
        <v>1065</v>
      </c>
      <c r="B342" s="474" t="s">
        <v>1119</v>
      </c>
      <c r="C342" s="442" t="s">
        <v>341</v>
      </c>
      <c r="D342" s="320"/>
      <c r="E342" s="320"/>
      <c r="F342" s="320"/>
      <c r="G342" s="320"/>
      <c r="H342" s="367"/>
      <c r="I342" s="411">
        <f>SUM(D342:G342)</f>
        <v>0</v>
      </c>
    </row>
    <row r="343" spans="1:9" s="289" customFormat="1" x14ac:dyDescent="0.25">
      <c r="A343" s="432" t="s">
        <v>1064</v>
      </c>
      <c r="B343" s="474" t="s">
        <v>1120</v>
      </c>
      <c r="C343" s="442" t="s">
        <v>341</v>
      </c>
      <c r="D343" s="320"/>
      <c r="E343" s="320"/>
      <c r="F343" s="320"/>
      <c r="G343" s="320"/>
      <c r="H343" s="367"/>
      <c r="I343" s="411">
        <f>SUM(D343:G343)</f>
        <v>0</v>
      </c>
    </row>
    <row r="344" spans="1:9" s="289" customFormat="1" ht="31.5" x14ac:dyDescent="0.25">
      <c r="A344" s="433" t="s">
        <v>1031</v>
      </c>
      <c r="B344" s="461" t="s">
        <v>44</v>
      </c>
      <c r="C344" s="444" t="s">
        <v>341</v>
      </c>
      <c r="D344" s="318"/>
      <c r="E344" s="318"/>
      <c r="F344" s="318"/>
      <c r="G344" s="318"/>
      <c r="H344" s="368"/>
      <c r="I344" s="409">
        <f>SUM(D344:G344)</f>
        <v>0</v>
      </c>
    </row>
    <row r="345" spans="1:9" s="289" customFormat="1" x14ac:dyDescent="0.25">
      <c r="A345" s="433" t="s">
        <v>1032</v>
      </c>
      <c r="B345" s="461" t="s">
        <v>90</v>
      </c>
      <c r="C345" s="444" t="s">
        <v>183</v>
      </c>
      <c r="D345" s="342">
        <v>0</v>
      </c>
      <c r="E345" s="342">
        <v>0</v>
      </c>
      <c r="F345" s="342">
        <v>0</v>
      </c>
      <c r="G345" s="342">
        <v>0</v>
      </c>
      <c r="H345" s="365">
        <v>0</v>
      </c>
      <c r="I345" s="409">
        <f t="shared" ref="I345" si="28">SUM(I347:I348)</f>
        <v>0</v>
      </c>
    </row>
    <row r="346" spans="1:9" s="289" customFormat="1" ht="31.5" x14ac:dyDescent="0.25">
      <c r="A346" s="432" t="s">
        <v>1033</v>
      </c>
      <c r="B346" s="460" t="s">
        <v>91</v>
      </c>
      <c r="C346" s="442" t="s">
        <v>183</v>
      </c>
      <c r="D346" s="319"/>
      <c r="E346" s="319"/>
      <c r="F346" s="319"/>
      <c r="G346" s="319"/>
      <c r="H346" s="366"/>
      <c r="I346" s="410"/>
    </row>
    <row r="347" spans="1:9" s="289" customFormat="1" x14ac:dyDescent="0.25">
      <c r="A347" s="432" t="s">
        <v>1066</v>
      </c>
      <c r="B347" s="474" t="s">
        <v>1119</v>
      </c>
      <c r="C347" s="442" t="s">
        <v>183</v>
      </c>
      <c r="D347" s="320"/>
      <c r="E347" s="320"/>
      <c r="F347" s="320"/>
      <c r="G347" s="320"/>
      <c r="H347" s="367"/>
      <c r="I347" s="411">
        <f>G347</f>
        <v>0</v>
      </c>
    </row>
    <row r="348" spans="1:9" s="289" customFormat="1" x14ac:dyDescent="0.25">
      <c r="A348" s="432" t="s">
        <v>1067</v>
      </c>
      <c r="B348" s="474" t="s">
        <v>1120</v>
      </c>
      <c r="C348" s="442" t="s">
        <v>183</v>
      </c>
      <c r="D348" s="320"/>
      <c r="E348" s="320"/>
      <c r="F348" s="320"/>
      <c r="G348" s="320"/>
      <c r="H348" s="367"/>
      <c r="I348" s="411">
        <f>G348</f>
        <v>0</v>
      </c>
    </row>
    <row r="349" spans="1:9" s="289" customFormat="1" ht="31.5" x14ac:dyDescent="0.25">
      <c r="A349" s="433" t="s">
        <v>1034</v>
      </c>
      <c r="B349" s="461" t="s">
        <v>1122</v>
      </c>
      <c r="C349" s="444" t="s">
        <v>1121</v>
      </c>
      <c r="D349" s="321"/>
      <c r="E349" s="321"/>
      <c r="F349" s="321"/>
      <c r="G349" s="321"/>
      <c r="H349" s="369"/>
      <c r="I349" s="412">
        <f>G349</f>
        <v>0</v>
      </c>
    </row>
    <row r="350" spans="1:9" s="289" customFormat="1" ht="31.5" x14ac:dyDescent="0.25">
      <c r="A350" s="433" t="s">
        <v>1035</v>
      </c>
      <c r="B350" s="461" t="s">
        <v>51</v>
      </c>
      <c r="C350" s="444" t="s">
        <v>904</v>
      </c>
      <c r="D350" s="334"/>
      <c r="E350" s="334"/>
      <c r="F350" s="334"/>
      <c r="G350" s="334"/>
      <c r="H350" s="370"/>
      <c r="I350" s="412">
        <f>SUM(D350:G350)</f>
        <v>0</v>
      </c>
    </row>
    <row r="351" spans="1:9" s="289" customFormat="1" x14ac:dyDescent="0.25">
      <c r="A351" s="432" t="s">
        <v>738</v>
      </c>
      <c r="B351" s="472" t="s">
        <v>736</v>
      </c>
      <c r="C351" s="442" t="s">
        <v>436</v>
      </c>
      <c r="D351" s="348" t="s">
        <v>743</v>
      </c>
      <c r="E351" s="317"/>
      <c r="F351" s="317"/>
      <c r="G351" s="317"/>
      <c r="H351" s="364"/>
      <c r="I351" s="407" t="s">
        <v>743</v>
      </c>
    </row>
    <row r="352" spans="1:9" s="289" customFormat="1" x14ac:dyDescent="0.25">
      <c r="A352" s="432" t="s">
        <v>740</v>
      </c>
      <c r="B352" s="469" t="s">
        <v>783</v>
      </c>
      <c r="C352" s="442" t="s">
        <v>341</v>
      </c>
      <c r="D352" s="344">
        <v>109.13500000000001</v>
      </c>
      <c r="E352" s="344">
        <v>105.577</v>
      </c>
      <c r="F352" s="344">
        <f>E352</f>
        <v>105.577</v>
      </c>
      <c r="G352" s="344">
        <f>F352</f>
        <v>105.577</v>
      </c>
      <c r="H352" s="371">
        <f>G352</f>
        <v>105.577</v>
      </c>
      <c r="I352" s="413">
        <f>SUM(D352:H352)</f>
        <v>531.44299999999998</v>
      </c>
    </row>
    <row r="353" spans="1:11" s="289" customFormat="1" x14ac:dyDescent="0.25">
      <c r="A353" s="432" t="s">
        <v>741</v>
      </c>
      <c r="B353" s="469" t="s">
        <v>784</v>
      </c>
      <c r="C353" s="442" t="s">
        <v>766</v>
      </c>
      <c r="D353" s="316"/>
      <c r="E353" s="316"/>
      <c r="F353" s="316"/>
      <c r="G353" s="316"/>
      <c r="H353" s="363"/>
      <c r="I353" s="406"/>
    </row>
    <row r="354" spans="1:11" s="289" customFormat="1" ht="47.25" x14ac:dyDescent="0.25">
      <c r="A354" s="432" t="s">
        <v>790</v>
      </c>
      <c r="B354" s="469" t="s">
        <v>0</v>
      </c>
      <c r="C354" s="442" t="s">
        <v>904</v>
      </c>
      <c r="D354" s="498">
        <v>139.71003999999999</v>
      </c>
      <c r="E354" s="498">
        <f>D354*1.04</f>
        <v>145.29844159999999</v>
      </c>
      <c r="F354" s="498">
        <f t="shared" ref="F354" si="29">E354*1.04</f>
        <v>151.11037926399999</v>
      </c>
      <c r="G354" s="498">
        <f>F354*1.07</f>
        <v>161.68810581247999</v>
      </c>
      <c r="H354" s="498">
        <f>G354*1.07</f>
        <v>173.0062732193536</v>
      </c>
      <c r="I354" s="499">
        <f>SUM(D354:H354)</f>
        <v>770.81323989583359</v>
      </c>
      <c r="J354" s="285"/>
    </row>
    <row r="355" spans="1:11" s="289" customFormat="1" ht="31.5" x14ac:dyDescent="0.25">
      <c r="A355" s="432" t="s">
        <v>874</v>
      </c>
      <c r="B355" s="469" t="s">
        <v>45</v>
      </c>
      <c r="C355" s="442" t="s">
        <v>904</v>
      </c>
      <c r="D355" s="343"/>
      <c r="E355" s="316"/>
      <c r="F355" s="316"/>
      <c r="G355" s="316"/>
      <c r="H355" s="363"/>
      <c r="I355" s="406"/>
    </row>
    <row r="356" spans="1:11" s="289" customFormat="1" x14ac:dyDescent="0.25">
      <c r="A356" s="432" t="s">
        <v>742</v>
      </c>
      <c r="B356" s="472" t="s">
        <v>739</v>
      </c>
      <c r="C356" s="451" t="s">
        <v>436</v>
      </c>
      <c r="D356" s="348" t="s">
        <v>743</v>
      </c>
      <c r="E356" s="317"/>
      <c r="F356" s="317"/>
      <c r="G356" s="317"/>
      <c r="H356" s="364"/>
      <c r="I356" s="407" t="s">
        <v>743</v>
      </c>
    </row>
    <row r="357" spans="1:11" s="289" customFormat="1" ht="18" customHeight="1" x14ac:dyDescent="0.25">
      <c r="A357" s="432" t="s">
        <v>875</v>
      </c>
      <c r="B357" s="469" t="s">
        <v>893</v>
      </c>
      <c r="C357" s="442" t="s">
        <v>183</v>
      </c>
      <c r="D357" s="316"/>
      <c r="E357" s="316"/>
      <c r="F357" s="316"/>
      <c r="G357" s="316"/>
      <c r="H357" s="363"/>
      <c r="I357" s="406"/>
    </row>
    <row r="358" spans="1:11" s="289" customFormat="1" ht="47.25" x14ac:dyDescent="0.25">
      <c r="A358" s="432" t="s">
        <v>876</v>
      </c>
      <c r="B358" s="460" t="s">
        <v>1036</v>
      </c>
      <c r="C358" s="442" t="s">
        <v>183</v>
      </c>
      <c r="D358" s="316"/>
      <c r="E358" s="316"/>
      <c r="F358" s="316"/>
      <c r="G358" s="316"/>
      <c r="H358" s="363"/>
      <c r="I358" s="406"/>
    </row>
    <row r="359" spans="1:11" s="289" customFormat="1" ht="47.25" x14ac:dyDescent="0.25">
      <c r="A359" s="432" t="s">
        <v>877</v>
      </c>
      <c r="B359" s="460" t="s">
        <v>1037</v>
      </c>
      <c r="C359" s="442" t="s">
        <v>183</v>
      </c>
      <c r="D359" s="316"/>
      <c r="E359" s="316"/>
      <c r="F359" s="316"/>
      <c r="G359" s="316"/>
      <c r="H359" s="363"/>
      <c r="I359" s="406"/>
    </row>
    <row r="360" spans="1:11" s="289" customFormat="1" ht="31.5" x14ac:dyDescent="0.25">
      <c r="A360" s="432" t="s">
        <v>878</v>
      </c>
      <c r="B360" s="460" t="s">
        <v>787</v>
      </c>
      <c r="C360" s="442" t="s">
        <v>183</v>
      </c>
      <c r="D360" s="316"/>
      <c r="E360" s="316"/>
      <c r="F360" s="316"/>
      <c r="G360" s="316"/>
      <c r="H360" s="363"/>
      <c r="I360" s="406"/>
    </row>
    <row r="361" spans="1:11" s="289" customFormat="1" x14ac:dyDescent="0.25">
      <c r="A361" s="432" t="s">
        <v>879</v>
      </c>
      <c r="B361" s="469" t="s">
        <v>892</v>
      </c>
      <c r="C361" s="442" t="s">
        <v>341</v>
      </c>
      <c r="D361" s="316"/>
      <c r="E361" s="316"/>
      <c r="F361" s="316"/>
      <c r="G361" s="316"/>
      <c r="H361" s="363"/>
      <c r="I361" s="406"/>
    </row>
    <row r="362" spans="1:11" s="289" customFormat="1" ht="31.5" x14ac:dyDescent="0.25">
      <c r="A362" s="432" t="s">
        <v>880</v>
      </c>
      <c r="B362" s="460" t="s">
        <v>788</v>
      </c>
      <c r="C362" s="442" t="s">
        <v>341</v>
      </c>
      <c r="D362" s="316"/>
      <c r="E362" s="316"/>
      <c r="F362" s="316"/>
      <c r="G362" s="316"/>
      <c r="H362" s="363"/>
      <c r="I362" s="406"/>
    </row>
    <row r="363" spans="1:11" s="289" customFormat="1" x14ac:dyDescent="0.25">
      <c r="A363" s="432" t="s">
        <v>881</v>
      </c>
      <c r="B363" s="460" t="s">
        <v>789</v>
      </c>
      <c r="C363" s="442" t="s">
        <v>341</v>
      </c>
      <c r="D363" s="316"/>
      <c r="E363" s="316"/>
      <c r="F363" s="316"/>
      <c r="G363" s="316"/>
      <c r="H363" s="363"/>
      <c r="I363" s="406"/>
    </row>
    <row r="364" spans="1:11" s="289" customFormat="1" ht="31.5" x14ac:dyDescent="0.25">
      <c r="A364" s="432" t="s">
        <v>882</v>
      </c>
      <c r="B364" s="469" t="s">
        <v>891</v>
      </c>
      <c r="C364" s="442" t="s">
        <v>904</v>
      </c>
      <c r="D364" s="316"/>
      <c r="E364" s="316"/>
      <c r="F364" s="316"/>
      <c r="G364" s="316"/>
      <c r="H364" s="363"/>
      <c r="I364" s="406"/>
      <c r="J364" s="302"/>
      <c r="K364" s="302"/>
    </row>
    <row r="365" spans="1:11" s="289" customFormat="1" x14ac:dyDescent="0.25">
      <c r="A365" s="432" t="s">
        <v>883</v>
      </c>
      <c r="B365" s="460" t="s">
        <v>785</v>
      </c>
      <c r="C365" s="442" t="s">
        <v>904</v>
      </c>
      <c r="D365" s="322"/>
      <c r="E365" s="322"/>
      <c r="F365" s="322"/>
      <c r="G365" s="322"/>
      <c r="H365" s="372"/>
      <c r="I365" s="414"/>
      <c r="J365" s="346"/>
    </row>
    <row r="366" spans="1:11" s="289" customFormat="1" x14ac:dyDescent="0.25">
      <c r="A366" s="432" t="s">
        <v>884</v>
      </c>
      <c r="B366" s="460" t="s">
        <v>786</v>
      </c>
      <c r="C366" s="442" t="s">
        <v>904</v>
      </c>
      <c r="D366" s="322"/>
      <c r="E366" s="322"/>
      <c r="F366" s="322"/>
      <c r="G366" s="322"/>
      <c r="H366" s="372"/>
      <c r="I366" s="414"/>
    </row>
    <row r="367" spans="1:11" s="289" customFormat="1" ht="16.5" thickBot="1" x14ac:dyDescent="0.3">
      <c r="A367" s="435" t="s">
        <v>885</v>
      </c>
      <c r="B367" s="478" t="s">
        <v>1038</v>
      </c>
      <c r="C367" s="445" t="s">
        <v>185</v>
      </c>
      <c r="D367" s="493">
        <f>36*2</f>
        <v>72</v>
      </c>
      <c r="E367" s="493">
        <f>D367</f>
        <v>72</v>
      </c>
      <c r="F367" s="493">
        <f>E367</f>
        <v>72</v>
      </c>
      <c r="G367" s="493">
        <f>F367</f>
        <v>72</v>
      </c>
      <c r="H367" s="494">
        <f>G367</f>
        <v>72</v>
      </c>
      <c r="I367" s="415">
        <f>H367</f>
        <v>72</v>
      </c>
    </row>
    <row r="368" spans="1:11" s="289" customFormat="1" x14ac:dyDescent="0.25">
      <c r="A368" s="518" t="s">
        <v>137</v>
      </c>
      <c r="B368" s="519"/>
      <c r="C368" s="519"/>
      <c r="D368" s="519"/>
      <c r="E368" s="519"/>
      <c r="F368" s="519"/>
      <c r="G368" s="519"/>
      <c r="H368" s="519"/>
      <c r="I368" s="520"/>
    </row>
    <row r="369" spans="1:17" s="289" customFormat="1" ht="10.5" customHeight="1" thickBot="1" x14ac:dyDescent="0.3">
      <c r="A369" s="518"/>
      <c r="B369" s="519"/>
      <c r="C369" s="519"/>
      <c r="D369" s="519"/>
      <c r="E369" s="519"/>
      <c r="F369" s="519"/>
      <c r="G369" s="519"/>
      <c r="H369" s="519"/>
      <c r="I369" s="520"/>
    </row>
    <row r="370" spans="1:17" s="289" customFormat="1" ht="63" x14ac:dyDescent="0.25">
      <c r="A370" s="514" t="s">
        <v>147</v>
      </c>
      <c r="B370" s="516" t="s">
        <v>148</v>
      </c>
      <c r="C370" s="528" t="s">
        <v>758</v>
      </c>
      <c r="D370" s="294">
        <f>2021</f>
        <v>2021</v>
      </c>
      <c r="E370" s="294">
        <f t="shared" ref="E370:H370" si="30">D370+1</f>
        <v>2022</v>
      </c>
      <c r="F370" s="294">
        <f t="shared" si="30"/>
        <v>2023</v>
      </c>
      <c r="G370" s="294">
        <f t="shared" si="30"/>
        <v>2024</v>
      </c>
      <c r="H370" s="351">
        <f t="shared" si="30"/>
        <v>2025</v>
      </c>
      <c r="I370" s="394" t="s">
        <v>669</v>
      </c>
    </row>
    <row r="371" spans="1:17" s="289" customFormat="1" ht="44.25" customHeight="1" x14ac:dyDescent="0.25">
      <c r="A371" s="515"/>
      <c r="B371" s="517"/>
      <c r="C371" s="529"/>
      <c r="D371" s="295" t="s">
        <v>1129</v>
      </c>
      <c r="E371" s="295" t="s">
        <v>1124</v>
      </c>
      <c r="F371" s="295" t="s">
        <v>1124</v>
      </c>
      <c r="G371" s="295" t="s">
        <v>1124</v>
      </c>
      <c r="H371" s="352" t="s">
        <v>1124</v>
      </c>
      <c r="I371" s="395" t="s">
        <v>1124</v>
      </c>
    </row>
    <row r="372" spans="1:17" s="289" customFormat="1" ht="16.5" thickBot="1" x14ac:dyDescent="0.3">
      <c r="A372" s="482">
        <v>1</v>
      </c>
      <c r="B372" s="487">
        <v>2</v>
      </c>
      <c r="C372" s="452">
        <v>3</v>
      </c>
      <c r="D372" s="300">
        <v>5</v>
      </c>
      <c r="E372" s="300">
        <v>6</v>
      </c>
      <c r="F372" s="300">
        <v>7</v>
      </c>
      <c r="G372" s="300">
        <v>8</v>
      </c>
      <c r="H372" s="353">
        <v>8</v>
      </c>
      <c r="I372" s="396">
        <v>9</v>
      </c>
    </row>
    <row r="373" spans="1:17" s="289" customFormat="1" ht="30.75" customHeight="1" x14ac:dyDescent="0.25">
      <c r="A373" s="512" t="s">
        <v>145</v>
      </c>
      <c r="B373" s="513"/>
      <c r="C373" s="450" t="s">
        <v>904</v>
      </c>
      <c r="D373" s="301">
        <f t="shared" ref="D373:G373" si="31">SUM(D374,D431)</f>
        <v>19.491365689999999</v>
      </c>
      <c r="E373" s="301">
        <f t="shared" si="31"/>
        <v>3.60989</v>
      </c>
      <c r="F373" s="301">
        <f t="shared" si="31"/>
        <v>14.2816000915</v>
      </c>
      <c r="G373" s="301">
        <f t="shared" si="31"/>
        <v>2.7562675000000008</v>
      </c>
      <c r="H373" s="354">
        <f t="shared" ref="H373" si="32">SUM(H374,H431)</f>
        <v>2.6841346000000001</v>
      </c>
      <c r="I373" s="397">
        <f>SUM(D373:H373)</f>
        <v>42.823257881499998</v>
      </c>
      <c r="Q373" s="302"/>
    </row>
    <row r="374" spans="1:17" s="289" customFormat="1" x14ac:dyDescent="0.25">
      <c r="A374" s="433" t="s">
        <v>163</v>
      </c>
      <c r="B374" s="483" t="s">
        <v>92</v>
      </c>
      <c r="C374" s="444" t="s">
        <v>904</v>
      </c>
      <c r="D374" s="303">
        <f t="shared" ref="D374:I374" si="33">SUM(D375,D399,D427:D428)</f>
        <v>19.491365689999999</v>
      </c>
      <c r="E374" s="303">
        <f t="shared" si="33"/>
        <v>3.60989</v>
      </c>
      <c r="F374" s="303">
        <f t="shared" si="33"/>
        <v>14.2816000915</v>
      </c>
      <c r="G374" s="303">
        <f t="shared" si="33"/>
        <v>2.7562675000000008</v>
      </c>
      <c r="H374" s="355">
        <f t="shared" ref="H374" si="34">SUM(H375,H399,H427:H428)</f>
        <v>2.6841346000000001</v>
      </c>
      <c r="I374" s="398">
        <f t="shared" si="33"/>
        <v>42.823257881499998</v>
      </c>
      <c r="L374" s="302"/>
      <c r="M374" s="302"/>
      <c r="N374" s="302"/>
      <c r="O374" s="302"/>
      <c r="P374" s="302"/>
      <c r="Q374" s="302"/>
    </row>
    <row r="375" spans="1:17" s="289" customFormat="1" x14ac:dyDescent="0.25">
      <c r="A375" s="433" t="s">
        <v>164</v>
      </c>
      <c r="B375" s="461" t="s">
        <v>348</v>
      </c>
      <c r="C375" s="444" t="s">
        <v>904</v>
      </c>
      <c r="D375" s="303">
        <f t="shared" ref="D375:I375" si="35">SUM(D376,D394,D398)</f>
        <v>19.491365689999999</v>
      </c>
      <c r="E375" s="303">
        <f t="shared" si="35"/>
        <v>3.60989</v>
      </c>
      <c r="F375" s="303">
        <f t="shared" si="35"/>
        <v>14.2816000915</v>
      </c>
      <c r="G375" s="303">
        <f t="shared" si="35"/>
        <v>2.7562675000000008</v>
      </c>
      <c r="H375" s="355">
        <f t="shared" ref="H375" si="36">SUM(H376,H394,H398)</f>
        <v>2.6841346000000001</v>
      </c>
      <c r="I375" s="398">
        <f t="shared" si="35"/>
        <v>42.823257881499998</v>
      </c>
      <c r="L375" s="302"/>
      <c r="M375" s="302"/>
      <c r="N375" s="302"/>
      <c r="O375" s="302"/>
      <c r="P375" s="302"/>
      <c r="Q375" s="302"/>
    </row>
    <row r="376" spans="1:17" s="289" customFormat="1" ht="31.5" x14ac:dyDescent="0.25">
      <c r="A376" s="432" t="s">
        <v>349</v>
      </c>
      <c r="B376" s="460" t="s">
        <v>2</v>
      </c>
      <c r="C376" s="442" t="s">
        <v>904</v>
      </c>
      <c r="D376" s="495">
        <f t="shared" ref="D376" si="37">SUM(D377,D381:D384,D389:D391)</f>
        <v>19.491365689999999</v>
      </c>
      <c r="E376" s="495">
        <v>3.60989</v>
      </c>
      <c r="F376" s="495">
        <v>14.2816000915</v>
      </c>
      <c r="G376" s="495">
        <v>2.7562675000000008</v>
      </c>
      <c r="H376" s="495">
        <v>2.6841346000000001</v>
      </c>
      <c r="I376" s="497">
        <f>SUM(D376:H376)</f>
        <v>42.823257881499998</v>
      </c>
      <c r="L376" s="302"/>
      <c r="M376" s="302"/>
      <c r="N376" s="302"/>
      <c r="O376" s="302"/>
      <c r="P376" s="302"/>
      <c r="Q376" s="302"/>
    </row>
    <row r="377" spans="1:17" s="289" customFormat="1" x14ac:dyDescent="0.25">
      <c r="A377" s="432" t="s">
        <v>744</v>
      </c>
      <c r="B377" s="462" t="s">
        <v>1040</v>
      </c>
      <c r="C377" s="442" t="s">
        <v>904</v>
      </c>
      <c r="D377" s="304">
        <f t="shared" ref="D377:I377" si="38">SUM(D378:D380)</f>
        <v>0</v>
      </c>
      <c r="E377" s="304">
        <f t="shared" si="38"/>
        <v>0</v>
      </c>
      <c r="F377" s="304">
        <f t="shared" si="38"/>
        <v>0</v>
      </c>
      <c r="G377" s="304">
        <f t="shared" si="38"/>
        <v>0</v>
      </c>
      <c r="H377" s="356">
        <f t="shared" ref="H377" si="39">SUM(H378:H380)</f>
        <v>0</v>
      </c>
      <c r="I377" s="399">
        <f t="shared" si="38"/>
        <v>0</v>
      </c>
    </row>
    <row r="378" spans="1:17" s="289" customFormat="1" ht="31.5" x14ac:dyDescent="0.25">
      <c r="A378" s="432" t="s">
        <v>1080</v>
      </c>
      <c r="B378" s="463" t="s">
        <v>1057</v>
      </c>
      <c r="C378" s="442" t="s">
        <v>904</v>
      </c>
      <c r="D378" s="304"/>
      <c r="E378" s="304"/>
      <c r="F378" s="304"/>
      <c r="G378" s="304"/>
      <c r="H378" s="356"/>
      <c r="I378" s="399"/>
      <c r="Q378" s="302"/>
    </row>
    <row r="379" spans="1:17" s="289" customFormat="1" ht="31.5" x14ac:dyDescent="0.25">
      <c r="A379" s="432" t="s">
        <v>1081</v>
      </c>
      <c r="B379" s="463" t="s">
        <v>1058</v>
      </c>
      <c r="C379" s="442" t="s">
        <v>904</v>
      </c>
      <c r="D379" s="304"/>
      <c r="E379" s="304"/>
      <c r="F379" s="304"/>
      <c r="G379" s="304"/>
      <c r="H379" s="356"/>
      <c r="I379" s="399"/>
    </row>
    <row r="380" spans="1:17" s="289" customFormat="1" ht="31.5" x14ac:dyDescent="0.25">
      <c r="A380" s="432" t="s">
        <v>3</v>
      </c>
      <c r="B380" s="463" t="s">
        <v>1043</v>
      </c>
      <c r="C380" s="442" t="s">
        <v>904</v>
      </c>
      <c r="D380" s="304"/>
      <c r="E380" s="304"/>
      <c r="F380" s="304"/>
      <c r="G380" s="304"/>
      <c r="H380" s="356"/>
      <c r="I380" s="399"/>
    </row>
    <row r="381" spans="1:17" s="289" customFormat="1" x14ac:dyDescent="0.25">
      <c r="A381" s="432" t="s">
        <v>745</v>
      </c>
      <c r="B381" s="462" t="s">
        <v>111</v>
      </c>
      <c r="C381" s="442" t="s">
        <v>904</v>
      </c>
      <c r="D381" s="304"/>
      <c r="E381" s="304"/>
      <c r="F381" s="304"/>
      <c r="G381" s="304"/>
      <c r="H381" s="356"/>
      <c r="I381" s="399"/>
    </row>
    <row r="382" spans="1:17" s="289" customFormat="1" x14ac:dyDescent="0.25">
      <c r="A382" s="432" t="s">
        <v>746</v>
      </c>
      <c r="B382" s="462" t="s">
        <v>1041</v>
      </c>
      <c r="C382" s="442" t="s">
        <v>904</v>
      </c>
      <c r="D382" s="304"/>
      <c r="E382" s="304"/>
      <c r="F382" s="304"/>
      <c r="G382" s="304"/>
      <c r="H382" s="356"/>
      <c r="I382" s="399">
        <f>SUM(D382:G382)</f>
        <v>0</v>
      </c>
      <c r="J382" s="302"/>
    </row>
    <row r="383" spans="1:17" s="289" customFormat="1" x14ac:dyDescent="0.25">
      <c r="A383" s="432" t="s">
        <v>747</v>
      </c>
      <c r="B383" s="462" t="s">
        <v>103</v>
      </c>
      <c r="C383" s="442" t="s">
        <v>904</v>
      </c>
      <c r="D383" s="304"/>
      <c r="E383" s="304"/>
      <c r="F383" s="304"/>
      <c r="G383" s="304"/>
      <c r="H383" s="356"/>
      <c r="I383" s="399"/>
      <c r="J383" s="302"/>
    </row>
    <row r="384" spans="1:17" s="289" customFormat="1" x14ac:dyDescent="0.25">
      <c r="A384" s="432" t="s">
        <v>748</v>
      </c>
      <c r="B384" s="462" t="s">
        <v>354</v>
      </c>
      <c r="C384" s="442" t="s">
        <v>904</v>
      </c>
      <c r="D384" s="304">
        <f t="shared" ref="D384:G384" si="40">SUM(D385,D387)</f>
        <v>0</v>
      </c>
      <c r="E384" s="304">
        <f t="shared" si="40"/>
        <v>0</v>
      </c>
      <c r="F384" s="304">
        <f t="shared" si="40"/>
        <v>0</v>
      </c>
      <c r="G384" s="304">
        <f t="shared" si="40"/>
        <v>0</v>
      </c>
      <c r="H384" s="356">
        <f t="shared" ref="H384" si="41">SUM(H385,H387)</f>
        <v>0</v>
      </c>
      <c r="I384" s="399">
        <f>SUM(D384:G384)</f>
        <v>0</v>
      </c>
      <c r="J384" s="302"/>
    </row>
    <row r="385" spans="1:10" s="289" customFormat="1" ht="31.5" x14ac:dyDescent="0.25">
      <c r="A385" s="432" t="s">
        <v>4</v>
      </c>
      <c r="B385" s="463" t="s">
        <v>1</v>
      </c>
      <c r="C385" s="442" t="s">
        <v>904</v>
      </c>
      <c r="D385" s="304"/>
      <c r="E385" s="304"/>
      <c r="F385" s="304"/>
      <c r="G385" s="304"/>
      <c r="H385" s="356"/>
      <c r="I385" s="399"/>
      <c r="J385" s="302"/>
    </row>
    <row r="386" spans="1:10" s="289" customFormat="1" x14ac:dyDescent="0.25">
      <c r="A386" s="432" t="s">
        <v>5</v>
      </c>
      <c r="B386" s="463" t="s">
        <v>52</v>
      </c>
      <c r="C386" s="442" t="s">
        <v>904</v>
      </c>
      <c r="D386" s="304"/>
      <c r="E386" s="304"/>
      <c r="F386" s="304"/>
      <c r="G386" s="304"/>
      <c r="H386" s="356"/>
      <c r="I386" s="399"/>
    </row>
    <row r="387" spans="1:10" s="289" customFormat="1" x14ac:dyDescent="0.25">
      <c r="A387" s="432" t="s">
        <v>6</v>
      </c>
      <c r="B387" s="463" t="s">
        <v>886</v>
      </c>
      <c r="C387" s="442" t="s">
        <v>904</v>
      </c>
      <c r="D387" s="304"/>
      <c r="E387" s="304"/>
      <c r="F387" s="304"/>
      <c r="G387" s="304"/>
      <c r="H387" s="356"/>
      <c r="I387" s="399">
        <f>SUM(D387:G387)</f>
        <v>0</v>
      </c>
    </row>
    <row r="388" spans="1:10" s="289" customFormat="1" x14ac:dyDescent="0.25">
      <c r="A388" s="432" t="s">
        <v>7</v>
      </c>
      <c r="B388" s="463" t="s">
        <v>52</v>
      </c>
      <c r="C388" s="442" t="s">
        <v>904</v>
      </c>
      <c r="D388" s="304"/>
      <c r="E388" s="304"/>
      <c r="F388" s="304"/>
      <c r="G388" s="304"/>
      <c r="H388" s="356"/>
      <c r="I388" s="399"/>
    </row>
    <row r="389" spans="1:10" s="289" customFormat="1" x14ac:dyDescent="0.25">
      <c r="A389" s="432" t="s">
        <v>749</v>
      </c>
      <c r="B389" s="462" t="s">
        <v>1042</v>
      </c>
      <c r="C389" s="442" t="s">
        <v>904</v>
      </c>
      <c r="D389" s="500">
        <v>19.491365689999999</v>
      </c>
      <c r="E389" s="495">
        <v>3.60989</v>
      </c>
      <c r="F389" s="495">
        <v>14.2816000915</v>
      </c>
      <c r="G389" s="495">
        <v>2.7562675000000008</v>
      </c>
      <c r="H389" s="496">
        <v>2.6841346000000001</v>
      </c>
      <c r="I389" s="497">
        <f>SUM(D389:H389)</f>
        <v>42.823257881499998</v>
      </c>
    </row>
    <row r="390" spans="1:10" s="289" customFormat="1" x14ac:dyDescent="0.25">
      <c r="A390" s="432" t="s">
        <v>771</v>
      </c>
      <c r="B390" s="462" t="s">
        <v>108</v>
      </c>
      <c r="C390" s="442" t="s">
        <v>904</v>
      </c>
      <c r="D390" s="304"/>
      <c r="E390" s="304"/>
      <c r="F390" s="304"/>
      <c r="G390" s="304"/>
      <c r="H390" s="356"/>
      <c r="I390" s="399"/>
    </row>
    <row r="391" spans="1:10" s="289" customFormat="1" ht="31.5" x14ac:dyDescent="0.25">
      <c r="A391" s="432" t="s">
        <v>1069</v>
      </c>
      <c r="B391" s="462" t="s">
        <v>93</v>
      </c>
      <c r="C391" s="442" t="s">
        <v>904</v>
      </c>
      <c r="D391" s="304">
        <f t="shared" ref="D391:G391" si="42">SUM(D392:D393)</f>
        <v>0</v>
      </c>
      <c r="E391" s="304">
        <f t="shared" si="42"/>
        <v>0</v>
      </c>
      <c r="F391" s="304">
        <f t="shared" si="42"/>
        <v>0</v>
      </c>
      <c r="G391" s="304">
        <f t="shared" si="42"/>
        <v>0</v>
      </c>
      <c r="H391" s="356">
        <f t="shared" ref="H391" si="43">SUM(H392:H393)</f>
        <v>0</v>
      </c>
      <c r="I391" s="399">
        <f>SUM(D391:G391)</f>
        <v>0</v>
      </c>
    </row>
    <row r="392" spans="1:10" s="289" customFormat="1" ht="18" customHeight="1" x14ac:dyDescent="0.25">
      <c r="A392" s="432" t="s">
        <v>8</v>
      </c>
      <c r="B392" s="463" t="s">
        <v>798</v>
      </c>
      <c r="C392" s="442" t="s">
        <v>904</v>
      </c>
      <c r="D392" s="304"/>
      <c r="E392" s="304"/>
      <c r="F392" s="304"/>
      <c r="G392" s="304"/>
      <c r="H392" s="356"/>
      <c r="I392" s="399"/>
    </row>
    <row r="393" spans="1:10" s="289" customFormat="1" ht="18" customHeight="1" x14ac:dyDescent="0.25">
      <c r="A393" s="432" t="s">
        <v>9</v>
      </c>
      <c r="B393" s="484" t="s">
        <v>786</v>
      </c>
      <c r="C393" s="442" t="s">
        <v>904</v>
      </c>
      <c r="D393" s="304"/>
      <c r="E393" s="304"/>
      <c r="F393" s="304"/>
      <c r="G393" s="304"/>
      <c r="H393" s="356"/>
      <c r="I393" s="399"/>
    </row>
    <row r="394" spans="1:10" s="289" customFormat="1" ht="31.5" x14ac:dyDescent="0.25">
      <c r="A394" s="432" t="s">
        <v>351</v>
      </c>
      <c r="B394" s="460" t="s">
        <v>48</v>
      </c>
      <c r="C394" s="442" t="s">
        <v>904</v>
      </c>
      <c r="D394" s="304">
        <f t="shared" ref="D394:G394" si="44">SUM(D395:D397)</f>
        <v>0</v>
      </c>
      <c r="E394" s="304">
        <f t="shared" si="44"/>
        <v>0</v>
      </c>
      <c r="F394" s="304">
        <f t="shared" si="44"/>
        <v>0</v>
      </c>
      <c r="G394" s="304">
        <f t="shared" si="44"/>
        <v>0</v>
      </c>
      <c r="H394" s="356">
        <f t="shared" ref="H394" si="45">SUM(H395:H397)</f>
        <v>0</v>
      </c>
      <c r="I394" s="399">
        <f>SUM(D394:G394)</f>
        <v>0</v>
      </c>
    </row>
    <row r="395" spans="1:10" s="289" customFormat="1" ht="31.5" x14ac:dyDescent="0.25">
      <c r="A395" s="432" t="s">
        <v>10</v>
      </c>
      <c r="B395" s="462" t="s">
        <v>1057</v>
      </c>
      <c r="C395" s="442" t="s">
        <v>904</v>
      </c>
      <c r="D395" s="304"/>
      <c r="E395" s="304"/>
      <c r="F395" s="304"/>
      <c r="G395" s="304"/>
      <c r="H395" s="356"/>
      <c r="I395" s="399"/>
    </row>
    <row r="396" spans="1:10" s="289" customFormat="1" ht="31.5" x14ac:dyDescent="0.25">
      <c r="A396" s="432" t="s">
        <v>11</v>
      </c>
      <c r="B396" s="462" t="s">
        <v>1058</v>
      </c>
      <c r="C396" s="442" t="s">
        <v>904</v>
      </c>
      <c r="D396" s="304"/>
      <c r="E396" s="304"/>
      <c r="F396" s="304"/>
      <c r="G396" s="304"/>
      <c r="H396" s="356"/>
      <c r="I396" s="399"/>
    </row>
    <row r="397" spans="1:10" s="289" customFormat="1" ht="31.5" x14ac:dyDescent="0.25">
      <c r="A397" s="432" t="s">
        <v>12</v>
      </c>
      <c r="B397" s="462" t="s">
        <v>1043</v>
      </c>
      <c r="C397" s="442" t="s">
        <v>904</v>
      </c>
      <c r="D397" s="304"/>
      <c r="E397" s="304"/>
      <c r="F397" s="304"/>
      <c r="G397" s="304"/>
      <c r="H397" s="356"/>
      <c r="I397" s="399"/>
    </row>
    <row r="398" spans="1:10" s="289" customFormat="1" x14ac:dyDescent="0.25">
      <c r="A398" s="432" t="s">
        <v>353</v>
      </c>
      <c r="B398" s="460" t="s">
        <v>648</v>
      </c>
      <c r="C398" s="442" t="s">
        <v>904</v>
      </c>
      <c r="D398" s="304"/>
      <c r="E398" s="304"/>
      <c r="F398" s="304"/>
      <c r="G398" s="304"/>
      <c r="H398" s="356"/>
      <c r="I398" s="399"/>
    </row>
    <row r="399" spans="1:10" s="289" customFormat="1" x14ac:dyDescent="0.25">
      <c r="A399" s="433" t="s">
        <v>165</v>
      </c>
      <c r="B399" s="461" t="s">
        <v>94</v>
      </c>
      <c r="C399" s="444" t="s">
        <v>904</v>
      </c>
      <c r="D399" s="303">
        <f t="shared" ref="D399:I399" si="46">SUM(D400,D413:D414)</f>
        <v>0</v>
      </c>
      <c r="E399" s="303">
        <f t="shared" si="46"/>
        <v>0</v>
      </c>
      <c r="F399" s="303">
        <f t="shared" si="46"/>
        <v>0</v>
      </c>
      <c r="G399" s="303">
        <f t="shared" si="46"/>
        <v>0</v>
      </c>
      <c r="H399" s="355">
        <f t="shared" ref="H399" si="47">SUM(H400,H413:H414)</f>
        <v>0</v>
      </c>
      <c r="I399" s="398">
        <f t="shared" si="46"/>
        <v>0</v>
      </c>
    </row>
    <row r="400" spans="1:10" s="289" customFormat="1" x14ac:dyDescent="0.25">
      <c r="A400" s="432" t="s">
        <v>363</v>
      </c>
      <c r="B400" s="460" t="s">
        <v>95</v>
      </c>
      <c r="C400" s="442" t="s">
        <v>904</v>
      </c>
      <c r="D400" s="304">
        <f t="shared" ref="D400:I400" si="48">SUM(D401,D405:D410)</f>
        <v>0</v>
      </c>
      <c r="E400" s="304">
        <f t="shared" si="48"/>
        <v>0</v>
      </c>
      <c r="F400" s="304">
        <f t="shared" si="48"/>
        <v>0</v>
      </c>
      <c r="G400" s="304">
        <f t="shared" si="48"/>
        <v>0</v>
      </c>
      <c r="H400" s="356">
        <f t="shared" ref="H400" si="49">SUM(H401,H405:H410)</f>
        <v>0</v>
      </c>
      <c r="I400" s="399">
        <f t="shared" si="48"/>
        <v>0</v>
      </c>
    </row>
    <row r="401" spans="1:9" s="289" customFormat="1" x14ac:dyDescent="0.25">
      <c r="A401" s="432" t="s">
        <v>750</v>
      </c>
      <c r="B401" s="462" t="s">
        <v>900</v>
      </c>
      <c r="C401" s="442" t="s">
        <v>904</v>
      </c>
      <c r="D401" s="304">
        <f t="shared" ref="D401:G401" si="50">SUM(D402:D404)</f>
        <v>0</v>
      </c>
      <c r="E401" s="304">
        <f t="shared" si="50"/>
        <v>0</v>
      </c>
      <c r="F401" s="304">
        <f t="shared" si="50"/>
        <v>0</v>
      </c>
      <c r="G401" s="304">
        <f t="shared" si="50"/>
        <v>0</v>
      </c>
      <c r="H401" s="356">
        <f t="shared" ref="H401" si="51">SUM(H402:H404)</f>
        <v>0</v>
      </c>
      <c r="I401" s="399">
        <f>SUM(D401:G401)</f>
        <v>0</v>
      </c>
    </row>
    <row r="402" spans="1:9" s="289" customFormat="1" ht="31.5" x14ac:dyDescent="0.25">
      <c r="A402" s="432" t="s">
        <v>1082</v>
      </c>
      <c r="B402" s="462" t="s">
        <v>1057</v>
      </c>
      <c r="C402" s="442" t="s">
        <v>904</v>
      </c>
      <c r="D402" s="304"/>
      <c r="E402" s="304"/>
      <c r="F402" s="304"/>
      <c r="G402" s="304"/>
      <c r="H402" s="356"/>
      <c r="I402" s="399"/>
    </row>
    <row r="403" spans="1:9" s="289" customFormat="1" ht="31.5" x14ac:dyDescent="0.25">
      <c r="A403" s="432" t="s">
        <v>1083</v>
      </c>
      <c r="B403" s="462" t="s">
        <v>1058</v>
      </c>
      <c r="C403" s="442" t="s">
        <v>904</v>
      </c>
      <c r="D403" s="304"/>
      <c r="E403" s="304"/>
      <c r="F403" s="304"/>
      <c r="G403" s="304"/>
      <c r="H403" s="356"/>
      <c r="I403" s="399"/>
    </row>
    <row r="404" spans="1:9" s="289" customFormat="1" ht="31.5" x14ac:dyDescent="0.25">
      <c r="A404" s="432" t="s">
        <v>13</v>
      </c>
      <c r="B404" s="462" t="s">
        <v>1043</v>
      </c>
      <c r="C404" s="442" t="s">
        <v>904</v>
      </c>
      <c r="D404" s="304"/>
      <c r="E404" s="304"/>
      <c r="F404" s="304"/>
      <c r="G404" s="304"/>
      <c r="H404" s="356"/>
      <c r="I404" s="399"/>
    </row>
    <row r="405" spans="1:9" s="289" customFormat="1" x14ac:dyDescent="0.25">
      <c r="A405" s="432" t="s">
        <v>751</v>
      </c>
      <c r="B405" s="462" t="s">
        <v>107</v>
      </c>
      <c r="C405" s="442" t="s">
        <v>904</v>
      </c>
      <c r="D405" s="304"/>
      <c r="E405" s="304"/>
      <c r="F405" s="304"/>
      <c r="G405" s="304"/>
      <c r="H405" s="356"/>
      <c r="I405" s="399"/>
    </row>
    <row r="406" spans="1:9" s="289" customFormat="1" x14ac:dyDescent="0.25">
      <c r="A406" s="432" t="s">
        <v>752</v>
      </c>
      <c r="B406" s="462" t="s">
        <v>901</v>
      </c>
      <c r="C406" s="442" t="s">
        <v>904</v>
      </c>
      <c r="D406" s="304"/>
      <c r="E406" s="304"/>
      <c r="F406" s="304"/>
      <c r="G406" s="304"/>
      <c r="H406" s="356"/>
      <c r="I406" s="399">
        <f>SUM(D406:G406)</f>
        <v>0</v>
      </c>
    </row>
    <row r="407" spans="1:9" s="289" customFormat="1" x14ac:dyDescent="0.25">
      <c r="A407" s="432" t="s">
        <v>753</v>
      </c>
      <c r="B407" s="462" t="s">
        <v>101</v>
      </c>
      <c r="C407" s="442" t="s">
        <v>904</v>
      </c>
      <c r="D407" s="304"/>
      <c r="E407" s="304"/>
      <c r="F407" s="304"/>
      <c r="G407" s="304"/>
      <c r="H407" s="356"/>
      <c r="I407" s="399"/>
    </row>
    <row r="408" spans="1:9" s="289" customFormat="1" x14ac:dyDescent="0.25">
      <c r="A408" s="432" t="s">
        <v>754</v>
      </c>
      <c r="B408" s="462" t="s">
        <v>903</v>
      </c>
      <c r="C408" s="442" t="s">
        <v>904</v>
      </c>
      <c r="D408" s="304"/>
      <c r="E408" s="304"/>
      <c r="F408" s="304"/>
      <c r="G408" s="304"/>
      <c r="H408" s="356"/>
      <c r="I408" s="399"/>
    </row>
    <row r="409" spans="1:9" s="289" customFormat="1" x14ac:dyDescent="0.25">
      <c r="A409" s="432" t="s">
        <v>755</v>
      </c>
      <c r="B409" s="462" t="s">
        <v>108</v>
      </c>
      <c r="C409" s="442" t="s">
        <v>904</v>
      </c>
      <c r="D409" s="304"/>
      <c r="E409" s="304"/>
      <c r="F409" s="304"/>
      <c r="G409" s="304"/>
      <c r="H409" s="356"/>
      <c r="I409" s="399"/>
    </row>
    <row r="410" spans="1:9" s="289" customFormat="1" ht="31.5" x14ac:dyDescent="0.25">
      <c r="A410" s="432" t="s">
        <v>772</v>
      </c>
      <c r="B410" s="462" t="s">
        <v>83</v>
      </c>
      <c r="C410" s="442" t="s">
        <v>904</v>
      </c>
      <c r="D410" s="304">
        <f t="shared" ref="D410:G410" si="52">SUM(D411:D412)</f>
        <v>0</v>
      </c>
      <c r="E410" s="304">
        <f t="shared" si="52"/>
        <v>0</v>
      </c>
      <c r="F410" s="304">
        <f t="shared" si="52"/>
        <v>0</v>
      </c>
      <c r="G410" s="304">
        <f t="shared" si="52"/>
        <v>0</v>
      </c>
      <c r="H410" s="356">
        <f t="shared" ref="H410" si="53">SUM(H411:H412)</f>
        <v>0</v>
      </c>
      <c r="I410" s="399">
        <f>SUM(D410:G410)</f>
        <v>0</v>
      </c>
    </row>
    <row r="411" spans="1:9" s="289" customFormat="1" x14ac:dyDescent="0.25">
      <c r="A411" s="432" t="s">
        <v>14</v>
      </c>
      <c r="B411" s="463" t="s">
        <v>798</v>
      </c>
      <c r="C411" s="442" t="s">
        <v>904</v>
      </c>
      <c r="D411" s="304"/>
      <c r="E411" s="304"/>
      <c r="F411" s="304"/>
      <c r="G411" s="304"/>
      <c r="H411" s="356"/>
      <c r="I411" s="399"/>
    </row>
    <row r="412" spans="1:9" s="289" customFormat="1" x14ac:dyDescent="0.25">
      <c r="A412" s="432" t="s">
        <v>15</v>
      </c>
      <c r="B412" s="484" t="s">
        <v>786</v>
      </c>
      <c r="C412" s="442" t="s">
        <v>904</v>
      </c>
      <c r="D412" s="304"/>
      <c r="E412" s="304"/>
      <c r="F412" s="304"/>
      <c r="G412" s="304"/>
      <c r="H412" s="356"/>
      <c r="I412" s="399"/>
    </row>
    <row r="413" spans="1:9" s="289" customFormat="1" x14ac:dyDescent="0.25">
      <c r="A413" s="432" t="s">
        <v>364</v>
      </c>
      <c r="B413" s="460" t="s">
        <v>49</v>
      </c>
      <c r="C413" s="442" t="s">
        <v>904</v>
      </c>
      <c r="D413" s="304"/>
      <c r="E413" s="304"/>
      <c r="F413" s="304"/>
      <c r="G413" s="304"/>
      <c r="H413" s="356"/>
      <c r="I413" s="399"/>
    </row>
    <row r="414" spans="1:9" s="289" customFormat="1" x14ac:dyDescent="0.25">
      <c r="A414" s="432" t="s">
        <v>366</v>
      </c>
      <c r="B414" s="460" t="s">
        <v>945</v>
      </c>
      <c r="C414" s="442" t="s">
        <v>904</v>
      </c>
      <c r="D414" s="304">
        <f t="shared" ref="D414:G414" si="54">SUM(D415,D419:D424)</f>
        <v>0</v>
      </c>
      <c r="E414" s="304">
        <f t="shared" si="54"/>
        <v>0</v>
      </c>
      <c r="F414" s="304">
        <f t="shared" si="54"/>
        <v>0</v>
      </c>
      <c r="G414" s="304">
        <f t="shared" si="54"/>
        <v>0</v>
      </c>
      <c r="H414" s="356">
        <f t="shared" ref="H414" si="55">SUM(H415,H419:H424)</f>
        <v>0</v>
      </c>
      <c r="I414" s="399">
        <f>SUM(D414:G414)</f>
        <v>0</v>
      </c>
    </row>
    <row r="415" spans="1:9" s="289" customFormat="1" x14ac:dyDescent="0.25">
      <c r="A415" s="432" t="s">
        <v>776</v>
      </c>
      <c r="B415" s="462" t="s">
        <v>900</v>
      </c>
      <c r="C415" s="442" t="s">
        <v>904</v>
      </c>
      <c r="D415" s="304">
        <f t="shared" ref="D415:G415" si="56">SUM(D416:D418)</f>
        <v>0</v>
      </c>
      <c r="E415" s="304">
        <f t="shared" si="56"/>
        <v>0</v>
      </c>
      <c r="F415" s="304">
        <f t="shared" si="56"/>
        <v>0</v>
      </c>
      <c r="G415" s="304">
        <f t="shared" si="56"/>
        <v>0</v>
      </c>
      <c r="H415" s="356">
        <f t="shared" ref="H415" si="57">SUM(H416:H418)</f>
        <v>0</v>
      </c>
      <c r="I415" s="399">
        <f>SUM(D415:G415)</f>
        <v>0</v>
      </c>
    </row>
    <row r="416" spans="1:9" s="289" customFormat="1" ht="31.5" x14ac:dyDescent="0.25">
      <c r="A416" s="432" t="s">
        <v>1084</v>
      </c>
      <c r="B416" s="462" t="s">
        <v>1057</v>
      </c>
      <c r="C416" s="442" t="s">
        <v>904</v>
      </c>
      <c r="D416" s="304"/>
      <c r="E416" s="304"/>
      <c r="F416" s="304"/>
      <c r="G416" s="304"/>
      <c r="H416" s="356"/>
      <c r="I416" s="399"/>
    </row>
    <row r="417" spans="1:11" s="289" customFormat="1" ht="31.5" x14ac:dyDescent="0.25">
      <c r="A417" s="432" t="s">
        <v>1085</v>
      </c>
      <c r="B417" s="462" t="s">
        <v>1058</v>
      </c>
      <c r="C417" s="442" t="s">
        <v>904</v>
      </c>
      <c r="D417" s="304"/>
      <c r="E417" s="304"/>
      <c r="F417" s="304"/>
      <c r="G417" s="304"/>
      <c r="H417" s="356"/>
      <c r="I417" s="399"/>
    </row>
    <row r="418" spans="1:11" s="289" customFormat="1" ht="31.5" x14ac:dyDescent="0.25">
      <c r="A418" s="432" t="s">
        <v>16</v>
      </c>
      <c r="B418" s="462" t="s">
        <v>1043</v>
      </c>
      <c r="C418" s="442" t="s">
        <v>904</v>
      </c>
      <c r="D418" s="304"/>
      <c r="E418" s="304"/>
      <c r="F418" s="304"/>
      <c r="G418" s="304"/>
      <c r="H418" s="356"/>
      <c r="I418" s="399"/>
    </row>
    <row r="419" spans="1:11" s="289" customFormat="1" x14ac:dyDescent="0.25">
      <c r="A419" s="432" t="s">
        <v>777</v>
      </c>
      <c r="B419" s="462" t="s">
        <v>107</v>
      </c>
      <c r="C419" s="442" t="s">
        <v>904</v>
      </c>
      <c r="D419" s="304"/>
      <c r="E419" s="304"/>
      <c r="F419" s="304"/>
      <c r="G419" s="304"/>
      <c r="H419" s="356"/>
      <c r="I419" s="399"/>
    </row>
    <row r="420" spans="1:11" s="289" customFormat="1" x14ac:dyDescent="0.25">
      <c r="A420" s="432" t="s">
        <v>778</v>
      </c>
      <c r="B420" s="462" t="s">
        <v>901</v>
      </c>
      <c r="C420" s="442" t="s">
        <v>904</v>
      </c>
      <c r="D420" s="304"/>
      <c r="E420" s="304"/>
      <c r="F420" s="304"/>
      <c r="G420" s="304"/>
      <c r="H420" s="356"/>
      <c r="I420" s="399"/>
    </row>
    <row r="421" spans="1:11" s="289" customFormat="1" x14ac:dyDescent="0.25">
      <c r="A421" s="432" t="s">
        <v>779</v>
      </c>
      <c r="B421" s="462" t="s">
        <v>101</v>
      </c>
      <c r="C421" s="442" t="s">
        <v>904</v>
      </c>
      <c r="D421" s="304"/>
      <c r="E421" s="304"/>
      <c r="F421" s="304"/>
      <c r="G421" s="304"/>
      <c r="H421" s="356"/>
      <c r="I421" s="399"/>
    </row>
    <row r="422" spans="1:11" s="289" customFormat="1" x14ac:dyDescent="0.25">
      <c r="A422" s="432" t="s">
        <v>780</v>
      </c>
      <c r="B422" s="462" t="s">
        <v>903</v>
      </c>
      <c r="C422" s="442" t="s">
        <v>904</v>
      </c>
      <c r="D422" s="304"/>
      <c r="E422" s="304"/>
      <c r="F422" s="304"/>
      <c r="G422" s="304"/>
      <c r="H422" s="356"/>
      <c r="I422" s="399"/>
    </row>
    <row r="423" spans="1:11" s="289" customFormat="1" x14ac:dyDescent="0.25">
      <c r="A423" s="432" t="s">
        <v>781</v>
      </c>
      <c r="B423" s="462" t="s">
        <v>108</v>
      </c>
      <c r="C423" s="442" t="s">
        <v>904</v>
      </c>
      <c r="D423" s="304"/>
      <c r="E423" s="304"/>
      <c r="F423" s="304"/>
      <c r="G423" s="304"/>
      <c r="H423" s="356"/>
      <c r="I423" s="399"/>
    </row>
    <row r="424" spans="1:11" s="289" customFormat="1" ht="31.5" x14ac:dyDescent="0.25">
      <c r="A424" s="432" t="s">
        <v>782</v>
      </c>
      <c r="B424" s="462" t="s">
        <v>83</v>
      </c>
      <c r="C424" s="442" t="s">
        <v>904</v>
      </c>
      <c r="D424" s="304">
        <f t="shared" ref="D424:G424" si="58">SUM(D425:D426)</f>
        <v>0</v>
      </c>
      <c r="E424" s="304">
        <f t="shared" si="58"/>
        <v>0</v>
      </c>
      <c r="F424" s="304">
        <f t="shared" si="58"/>
        <v>0</v>
      </c>
      <c r="G424" s="304">
        <f t="shared" si="58"/>
        <v>0</v>
      </c>
      <c r="H424" s="356">
        <f t="shared" ref="H424" si="59">SUM(H425:H426)</f>
        <v>0</v>
      </c>
      <c r="I424" s="399">
        <f>SUM(D424:G424)</f>
        <v>0</v>
      </c>
    </row>
    <row r="425" spans="1:11" s="289" customFormat="1" x14ac:dyDescent="0.25">
      <c r="A425" s="432" t="s">
        <v>17</v>
      </c>
      <c r="B425" s="484" t="s">
        <v>798</v>
      </c>
      <c r="C425" s="442" t="s">
        <v>904</v>
      </c>
      <c r="D425" s="304"/>
      <c r="E425" s="304"/>
      <c r="F425" s="304"/>
      <c r="G425" s="304"/>
      <c r="H425" s="356"/>
      <c r="I425" s="399"/>
    </row>
    <row r="426" spans="1:11" s="289" customFormat="1" x14ac:dyDescent="0.25">
      <c r="A426" s="432" t="s">
        <v>18</v>
      </c>
      <c r="B426" s="484" t="s">
        <v>786</v>
      </c>
      <c r="C426" s="442" t="s">
        <v>904</v>
      </c>
      <c r="D426" s="304"/>
      <c r="E426" s="304"/>
      <c r="F426" s="304"/>
      <c r="G426" s="304"/>
      <c r="H426" s="356"/>
      <c r="I426" s="399"/>
    </row>
    <row r="427" spans="1:11" s="289" customFormat="1" x14ac:dyDescent="0.25">
      <c r="A427" s="433" t="s">
        <v>168</v>
      </c>
      <c r="B427" s="461" t="s">
        <v>19</v>
      </c>
      <c r="C427" s="444" t="s">
        <v>904</v>
      </c>
      <c r="D427" s="303"/>
      <c r="E427" s="303"/>
      <c r="F427" s="303"/>
      <c r="G427" s="303"/>
      <c r="H427" s="355"/>
      <c r="I427" s="398">
        <f>SUM(D427:G427)</f>
        <v>0</v>
      </c>
    </row>
    <row r="428" spans="1:11" s="289" customFormat="1" x14ac:dyDescent="0.25">
      <c r="A428" s="433" t="s">
        <v>186</v>
      </c>
      <c r="B428" s="461" t="s">
        <v>475</v>
      </c>
      <c r="C428" s="444" t="s">
        <v>904</v>
      </c>
      <c r="D428" s="303">
        <f t="shared" ref="D428:I428" si="60">SUM(D429:D430)</f>
        <v>0</v>
      </c>
      <c r="E428" s="303">
        <f t="shared" si="60"/>
        <v>0</v>
      </c>
      <c r="F428" s="303">
        <f t="shared" si="60"/>
        <v>0</v>
      </c>
      <c r="G428" s="303">
        <f t="shared" si="60"/>
        <v>0</v>
      </c>
      <c r="H428" s="355">
        <f t="shared" ref="H428" si="61">SUM(H429:H430)</f>
        <v>0</v>
      </c>
      <c r="I428" s="398">
        <f t="shared" si="60"/>
        <v>0</v>
      </c>
    </row>
    <row r="429" spans="1:11" s="289" customFormat="1" ht="18.75" x14ac:dyDescent="0.3">
      <c r="A429" s="432" t="s">
        <v>221</v>
      </c>
      <c r="B429" s="460" t="s">
        <v>1070</v>
      </c>
      <c r="C429" s="442" t="s">
        <v>904</v>
      </c>
      <c r="D429" s="304"/>
      <c r="E429" s="304"/>
      <c r="F429" s="304"/>
      <c r="G429" s="304"/>
      <c r="H429" s="356"/>
      <c r="I429" s="399"/>
      <c r="J429" s="305"/>
      <c r="K429" s="306"/>
    </row>
    <row r="430" spans="1:11" s="289" customFormat="1" x14ac:dyDescent="0.25">
      <c r="A430" s="432" t="s">
        <v>773</v>
      </c>
      <c r="B430" s="460" t="s">
        <v>774</v>
      </c>
      <c r="C430" s="442" t="s">
        <v>904</v>
      </c>
      <c r="D430" s="304"/>
      <c r="E430" s="304"/>
      <c r="F430" s="304"/>
      <c r="G430" s="304"/>
      <c r="H430" s="356"/>
      <c r="I430" s="399"/>
      <c r="J430" s="307"/>
    </row>
    <row r="431" spans="1:11" s="289" customFormat="1" x14ac:dyDescent="0.25">
      <c r="A431" s="433" t="s">
        <v>166</v>
      </c>
      <c r="B431" s="483" t="s">
        <v>371</v>
      </c>
      <c r="C431" s="444" t="s">
        <v>904</v>
      </c>
      <c r="D431" s="303">
        <f t="shared" ref="D431:I431" si="62">SUM(D432:D436,D441:D442)</f>
        <v>0</v>
      </c>
      <c r="E431" s="303">
        <f t="shared" si="62"/>
        <v>0</v>
      </c>
      <c r="F431" s="303">
        <f t="shared" si="62"/>
        <v>0</v>
      </c>
      <c r="G431" s="303">
        <f t="shared" si="62"/>
        <v>0</v>
      </c>
      <c r="H431" s="355">
        <f t="shared" ref="H431" si="63">SUM(H432:H436,H441:H442)</f>
        <v>0</v>
      </c>
      <c r="I431" s="398">
        <f t="shared" si="62"/>
        <v>0</v>
      </c>
    </row>
    <row r="432" spans="1:11" s="289" customFormat="1" x14ac:dyDescent="0.25">
      <c r="A432" s="432" t="s">
        <v>170</v>
      </c>
      <c r="B432" s="469" t="s">
        <v>372</v>
      </c>
      <c r="C432" s="442" t="s">
        <v>904</v>
      </c>
      <c r="D432" s="304">
        <v>0</v>
      </c>
      <c r="E432" s="304">
        <f t="shared" ref="E432:G432" si="64">E226</f>
        <v>0</v>
      </c>
      <c r="F432" s="304">
        <f t="shared" si="64"/>
        <v>0</v>
      </c>
      <c r="G432" s="304">
        <f t="shared" si="64"/>
        <v>0</v>
      </c>
      <c r="H432" s="356">
        <f t="shared" ref="H432" si="65">H226</f>
        <v>0</v>
      </c>
      <c r="I432" s="399">
        <f>SUM(D432:G432)</f>
        <v>0</v>
      </c>
    </row>
    <row r="433" spans="1:9" s="289" customFormat="1" x14ac:dyDescent="0.25">
      <c r="A433" s="432" t="s">
        <v>171</v>
      </c>
      <c r="B433" s="469" t="s">
        <v>373</v>
      </c>
      <c r="C433" s="442" t="s">
        <v>904</v>
      </c>
      <c r="D433" s="304"/>
      <c r="E433" s="304"/>
      <c r="F433" s="304"/>
      <c r="G433" s="304"/>
      <c r="H433" s="356"/>
      <c r="I433" s="399"/>
    </row>
    <row r="434" spans="1:9" s="289" customFormat="1" x14ac:dyDescent="0.25">
      <c r="A434" s="432" t="s">
        <v>177</v>
      </c>
      <c r="B434" s="469" t="s">
        <v>138</v>
      </c>
      <c r="C434" s="442" t="s">
        <v>904</v>
      </c>
      <c r="D434" s="304"/>
      <c r="E434" s="304"/>
      <c r="F434" s="304"/>
      <c r="G434" s="304"/>
      <c r="H434" s="356"/>
      <c r="I434" s="399"/>
    </row>
    <row r="435" spans="1:9" s="289" customFormat="1" x14ac:dyDescent="0.25">
      <c r="A435" s="432" t="s">
        <v>187</v>
      </c>
      <c r="B435" s="469" t="s">
        <v>374</v>
      </c>
      <c r="C435" s="442" t="s">
        <v>904</v>
      </c>
      <c r="D435" s="304"/>
      <c r="E435" s="304"/>
      <c r="F435" s="304"/>
      <c r="G435" s="304"/>
      <c r="H435" s="356"/>
      <c r="I435" s="399"/>
    </row>
    <row r="436" spans="1:9" s="289" customFormat="1" x14ac:dyDescent="0.25">
      <c r="A436" s="432" t="s">
        <v>188</v>
      </c>
      <c r="B436" s="469" t="s">
        <v>375</v>
      </c>
      <c r="C436" s="442" t="s">
        <v>904</v>
      </c>
      <c r="D436" s="304">
        <f t="shared" ref="D436:I436" si="66">SUM(D437,D439)</f>
        <v>0</v>
      </c>
      <c r="E436" s="304">
        <f t="shared" si="66"/>
        <v>0</v>
      </c>
      <c r="F436" s="304">
        <f t="shared" si="66"/>
        <v>0</v>
      </c>
      <c r="G436" s="304">
        <f t="shared" si="66"/>
        <v>0</v>
      </c>
      <c r="H436" s="356">
        <f t="shared" ref="H436" si="67">SUM(H437,H439)</f>
        <v>0</v>
      </c>
      <c r="I436" s="399">
        <f t="shared" si="66"/>
        <v>0</v>
      </c>
    </row>
    <row r="437" spans="1:9" s="289" customFormat="1" x14ac:dyDescent="0.25">
      <c r="A437" s="432" t="s">
        <v>263</v>
      </c>
      <c r="B437" s="460" t="s">
        <v>775</v>
      </c>
      <c r="C437" s="442" t="s">
        <v>904</v>
      </c>
      <c r="D437" s="304"/>
      <c r="E437" s="304"/>
      <c r="F437" s="304"/>
      <c r="G437" s="304"/>
      <c r="H437" s="356"/>
      <c r="I437" s="399"/>
    </row>
    <row r="438" spans="1:9" s="289" customFormat="1" ht="31.5" x14ac:dyDescent="0.25">
      <c r="A438" s="432" t="s">
        <v>895</v>
      </c>
      <c r="B438" s="462" t="s">
        <v>887</v>
      </c>
      <c r="C438" s="442" t="s">
        <v>904</v>
      </c>
      <c r="D438" s="304"/>
      <c r="E438" s="304"/>
      <c r="F438" s="304"/>
      <c r="G438" s="304"/>
      <c r="H438" s="356"/>
      <c r="I438" s="399"/>
    </row>
    <row r="439" spans="1:9" s="289" customFormat="1" x14ac:dyDescent="0.25">
      <c r="A439" s="432" t="s">
        <v>949</v>
      </c>
      <c r="B439" s="460" t="s">
        <v>894</v>
      </c>
      <c r="C439" s="442" t="s">
        <v>904</v>
      </c>
      <c r="D439" s="304"/>
      <c r="E439" s="304"/>
      <c r="F439" s="304"/>
      <c r="G439" s="304"/>
      <c r="H439" s="356"/>
      <c r="I439" s="399"/>
    </row>
    <row r="440" spans="1:9" s="289" customFormat="1" ht="31.5" x14ac:dyDescent="0.25">
      <c r="A440" s="432" t="s">
        <v>950</v>
      </c>
      <c r="B440" s="462" t="s">
        <v>896</v>
      </c>
      <c r="C440" s="442" t="s">
        <v>904</v>
      </c>
      <c r="D440" s="304"/>
      <c r="E440" s="304"/>
      <c r="F440" s="304"/>
      <c r="G440" s="304"/>
      <c r="H440" s="356"/>
      <c r="I440" s="399"/>
    </row>
    <row r="441" spans="1:9" s="289" customFormat="1" x14ac:dyDescent="0.25">
      <c r="A441" s="432" t="s">
        <v>189</v>
      </c>
      <c r="B441" s="469" t="s">
        <v>381</v>
      </c>
      <c r="C441" s="442" t="s">
        <v>904</v>
      </c>
      <c r="D441" s="304"/>
      <c r="E441" s="304"/>
      <c r="F441" s="304"/>
      <c r="G441" s="304"/>
      <c r="H441" s="356"/>
      <c r="I441" s="399"/>
    </row>
    <row r="442" spans="1:9" s="289" customFormat="1" ht="16.5" thickBot="1" x14ac:dyDescent="0.3">
      <c r="A442" s="434" t="s">
        <v>190</v>
      </c>
      <c r="B442" s="485" t="s">
        <v>382</v>
      </c>
      <c r="C442" s="443" t="s">
        <v>904</v>
      </c>
      <c r="D442" s="308"/>
      <c r="E442" s="308"/>
      <c r="F442" s="308"/>
      <c r="G442" s="308"/>
      <c r="H442" s="357"/>
      <c r="I442" s="400"/>
    </row>
    <row r="443" spans="1:9" s="289" customFormat="1" x14ac:dyDescent="0.25">
      <c r="A443" s="431" t="s">
        <v>173</v>
      </c>
      <c r="B443" s="456" t="s">
        <v>1023</v>
      </c>
      <c r="C443" s="453" t="s">
        <v>436</v>
      </c>
      <c r="D443" s="309"/>
      <c r="E443" s="309"/>
      <c r="F443" s="309"/>
      <c r="G443" s="309"/>
      <c r="H443" s="358"/>
      <c r="I443" s="401"/>
    </row>
    <row r="444" spans="1:9" s="289" customFormat="1" ht="47.25" x14ac:dyDescent="0.25">
      <c r="A444" s="479" t="s">
        <v>987</v>
      </c>
      <c r="B444" s="461" t="s">
        <v>991</v>
      </c>
      <c r="C444" s="454" t="s">
        <v>904</v>
      </c>
      <c r="D444" s="310">
        <f t="shared" ref="D444:I444" si="68">SUM(D445:D447)</f>
        <v>0</v>
      </c>
      <c r="E444" s="310">
        <f t="shared" si="68"/>
        <v>0</v>
      </c>
      <c r="F444" s="310">
        <f t="shared" si="68"/>
        <v>0</v>
      </c>
      <c r="G444" s="310">
        <f t="shared" si="68"/>
        <v>0</v>
      </c>
      <c r="H444" s="359">
        <f t="shared" ref="H444" si="69">SUM(H445:H447)</f>
        <v>0</v>
      </c>
      <c r="I444" s="402">
        <f t="shared" si="68"/>
        <v>0</v>
      </c>
    </row>
    <row r="445" spans="1:9" s="289" customFormat="1" x14ac:dyDescent="0.25">
      <c r="A445" s="480" t="s">
        <v>988</v>
      </c>
      <c r="B445" s="460" t="s">
        <v>1071</v>
      </c>
      <c r="C445" s="443" t="s">
        <v>904</v>
      </c>
      <c r="D445" s="311">
        <v>0</v>
      </c>
      <c r="E445" s="311">
        <v>0</v>
      </c>
      <c r="F445" s="311">
        <v>0</v>
      </c>
      <c r="G445" s="311">
        <v>0</v>
      </c>
      <c r="H445" s="360">
        <v>0</v>
      </c>
      <c r="I445" s="403">
        <f>SUM(D445:G445)</f>
        <v>0</v>
      </c>
    </row>
    <row r="446" spans="1:9" s="289" customFormat="1" ht="31.5" x14ac:dyDescent="0.25">
      <c r="A446" s="480" t="s">
        <v>989</v>
      </c>
      <c r="B446" s="460" t="s">
        <v>1039</v>
      </c>
      <c r="C446" s="443" t="s">
        <v>904</v>
      </c>
      <c r="D446" s="311"/>
      <c r="E446" s="311"/>
      <c r="F446" s="311"/>
      <c r="G446" s="311"/>
      <c r="H446" s="360"/>
      <c r="I446" s="403"/>
    </row>
    <row r="447" spans="1:9" s="289" customFormat="1" x14ac:dyDescent="0.25">
      <c r="A447" s="480" t="s">
        <v>990</v>
      </c>
      <c r="B447" s="460" t="s">
        <v>986</v>
      </c>
      <c r="C447" s="443" t="s">
        <v>904</v>
      </c>
      <c r="D447" s="311"/>
      <c r="E447" s="311"/>
      <c r="F447" s="311"/>
      <c r="G447" s="311"/>
      <c r="H447" s="360"/>
      <c r="I447" s="403"/>
    </row>
    <row r="448" spans="1:9" s="289" customFormat="1" ht="33" customHeight="1" x14ac:dyDescent="0.25">
      <c r="A448" s="479" t="s">
        <v>195</v>
      </c>
      <c r="B448" s="461" t="s">
        <v>992</v>
      </c>
      <c r="C448" s="455" t="s">
        <v>436</v>
      </c>
      <c r="D448" s="310">
        <f t="shared" ref="D448:I448" si="70">SUM(D449:D451)</f>
        <v>0</v>
      </c>
      <c r="E448" s="310">
        <f t="shared" si="70"/>
        <v>0</v>
      </c>
      <c r="F448" s="310">
        <f t="shared" si="70"/>
        <v>0</v>
      </c>
      <c r="G448" s="310">
        <f t="shared" si="70"/>
        <v>0</v>
      </c>
      <c r="H448" s="359">
        <f t="shared" ref="H448" si="71">SUM(H449:H451)</f>
        <v>0</v>
      </c>
      <c r="I448" s="402">
        <f t="shared" si="70"/>
        <v>0</v>
      </c>
    </row>
    <row r="449" spans="1:9" s="289" customFormat="1" x14ac:dyDescent="0.25">
      <c r="A449" s="480" t="s">
        <v>993</v>
      </c>
      <c r="B449" s="460" t="s">
        <v>1108</v>
      </c>
      <c r="C449" s="443" t="s">
        <v>904</v>
      </c>
      <c r="D449" s="311">
        <v>0</v>
      </c>
      <c r="E449" s="311">
        <v>0</v>
      </c>
      <c r="F449" s="311">
        <v>0</v>
      </c>
      <c r="G449" s="311">
        <v>0</v>
      </c>
      <c r="H449" s="360">
        <v>0</v>
      </c>
      <c r="I449" s="403">
        <f>SUM(D449:G449)</f>
        <v>0</v>
      </c>
    </row>
    <row r="450" spans="1:9" s="289" customFormat="1" x14ac:dyDescent="0.25">
      <c r="A450" s="480" t="s">
        <v>994</v>
      </c>
      <c r="B450" s="460" t="s">
        <v>1109</v>
      </c>
      <c r="C450" s="443" t="s">
        <v>904</v>
      </c>
      <c r="D450" s="311">
        <v>0</v>
      </c>
      <c r="E450" s="311">
        <v>0</v>
      </c>
      <c r="F450" s="311">
        <v>0</v>
      </c>
      <c r="G450" s="311">
        <v>0</v>
      </c>
      <c r="H450" s="360">
        <v>0</v>
      </c>
      <c r="I450" s="403">
        <f>SUM(D450:G450)</f>
        <v>0</v>
      </c>
    </row>
    <row r="451" spans="1:9" s="289" customFormat="1" ht="16.5" thickBot="1" x14ac:dyDescent="0.3">
      <c r="A451" s="481" t="s">
        <v>995</v>
      </c>
      <c r="B451" s="486" t="s">
        <v>1110</v>
      </c>
      <c r="C451" s="445" t="s">
        <v>904</v>
      </c>
      <c r="D451" s="312">
        <f t="shared" ref="D451:G451" si="72">D432</f>
        <v>0</v>
      </c>
      <c r="E451" s="312">
        <f t="shared" si="72"/>
        <v>0</v>
      </c>
      <c r="F451" s="312">
        <f t="shared" si="72"/>
        <v>0</v>
      </c>
      <c r="G451" s="312">
        <f t="shared" si="72"/>
        <v>0</v>
      </c>
      <c r="H451" s="361">
        <f t="shared" ref="H451" si="73">H432</f>
        <v>0</v>
      </c>
      <c r="I451" s="404">
        <f>SUM(D451:G451)</f>
        <v>0</v>
      </c>
    </row>
    <row r="452" spans="1:9" s="289" customFormat="1" x14ac:dyDescent="0.25">
      <c r="A452" s="286"/>
      <c r="B452" s="287"/>
      <c r="C452" s="288"/>
      <c r="D452" s="302"/>
      <c r="E452" s="302"/>
      <c r="F452" s="302"/>
      <c r="G452" s="302"/>
      <c r="H452" s="302"/>
    </row>
    <row r="453" spans="1:9" s="289" customFormat="1" x14ac:dyDescent="0.25">
      <c r="A453" s="286"/>
      <c r="B453" s="287"/>
      <c r="C453" s="288"/>
      <c r="D453" s="302"/>
      <c r="E453" s="302"/>
      <c r="F453" s="302"/>
      <c r="G453" s="302"/>
      <c r="H453" s="302"/>
      <c r="I453" s="302"/>
    </row>
    <row r="454" spans="1:9" s="289" customFormat="1" x14ac:dyDescent="0.25">
      <c r="A454" s="313" t="s">
        <v>962</v>
      </c>
      <c r="B454" s="287"/>
      <c r="C454" s="288"/>
      <c r="D454" s="302"/>
      <c r="E454" s="302"/>
      <c r="F454" s="302"/>
      <c r="G454" s="302"/>
      <c r="H454" s="302"/>
      <c r="I454" s="302"/>
    </row>
    <row r="455" spans="1:9" s="289" customFormat="1" x14ac:dyDescent="0.25">
      <c r="A455" s="511" t="s">
        <v>133</v>
      </c>
      <c r="B455" s="511"/>
      <c r="C455" s="511"/>
      <c r="D455" s="511"/>
      <c r="E455" s="511"/>
      <c r="F455" s="511"/>
      <c r="G455" s="511"/>
      <c r="H455" s="511"/>
      <c r="I455" s="511"/>
    </row>
    <row r="456" spans="1:9" s="289" customFormat="1" x14ac:dyDescent="0.25">
      <c r="A456" s="511" t="s">
        <v>1076</v>
      </c>
      <c r="B456" s="511"/>
      <c r="C456" s="511"/>
      <c r="D456" s="511"/>
      <c r="E456" s="511"/>
      <c r="F456" s="511"/>
      <c r="G456" s="511"/>
      <c r="H456" s="511"/>
      <c r="I456" s="511"/>
    </row>
    <row r="457" spans="1:9" s="289" customFormat="1" x14ac:dyDescent="0.25">
      <c r="A457" s="511" t="s">
        <v>47</v>
      </c>
      <c r="B457" s="511"/>
      <c r="C457" s="511"/>
      <c r="D457" s="511"/>
      <c r="E457" s="511"/>
      <c r="F457" s="511"/>
      <c r="G457" s="511"/>
      <c r="H457" s="511"/>
      <c r="I457" s="511"/>
    </row>
    <row r="458" spans="1:9" s="289" customFormat="1" x14ac:dyDescent="0.25">
      <c r="A458" s="314" t="s">
        <v>46</v>
      </c>
      <c r="B458" s="287"/>
      <c r="C458" s="288"/>
    </row>
    <row r="459" spans="1:9" ht="53.25" customHeight="1" x14ac:dyDescent="0.25">
      <c r="A459" s="507" t="s">
        <v>112</v>
      </c>
      <c r="B459" s="507"/>
      <c r="C459" s="507"/>
      <c r="D459" s="507"/>
      <c r="E459" s="507"/>
      <c r="F459" s="507"/>
      <c r="G459" s="507"/>
      <c r="H459" s="507"/>
      <c r="I459" s="507"/>
    </row>
  </sheetData>
  <mergeCells count="19">
    <mergeCell ref="A166:I166"/>
    <mergeCell ref="C370:C371"/>
    <mergeCell ref="A19:A20"/>
    <mergeCell ref="B19:B20"/>
    <mergeCell ref="A22:I22"/>
    <mergeCell ref="A14:B14"/>
    <mergeCell ref="A15:B15"/>
    <mergeCell ref="A18:I18"/>
    <mergeCell ref="A6:I7"/>
    <mergeCell ref="C19:C20"/>
    <mergeCell ref="A459:I459"/>
    <mergeCell ref="A318:I318"/>
    <mergeCell ref="A457:I457"/>
    <mergeCell ref="A455:I455"/>
    <mergeCell ref="A456:I456"/>
    <mergeCell ref="A373:B373"/>
    <mergeCell ref="A370:A371"/>
    <mergeCell ref="B370:B371"/>
    <mergeCell ref="A368:I369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47" fitToHeight="0" orientation="portrait" r:id="rId1"/>
  <rowBreaks count="3" manualBreakCount="3">
    <brk id="120" max="13" man="1"/>
    <brk id="242" max="13" man="1"/>
    <brk id="360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331</v>
      </c>
      <c r="E1" s="67" t="s">
        <v>342</v>
      </c>
      <c r="F1" s="67" t="s">
        <v>343</v>
      </c>
      <c r="G1" s="67" t="s">
        <v>336</v>
      </c>
      <c r="H1" s="67" t="s">
        <v>337</v>
      </c>
      <c r="I1" s="67" t="s">
        <v>338</v>
      </c>
      <c r="J1" s="67" t="s">
        <v>339</v>
      </c>
      <c r="K1" s="67" t="s">
        <v>340</v>
      </c>
    </row>
    <row r="2" spans="1:11" ht="15.75" thickBot="1" x14ac:dyDescent="0.3">
      <c r="A2" s="1" t="s">
        <v>223</v>
      </c>
      <c r="B2" s="2" t="s">
        <v>224</v>
      </c>
      <c r="C2" s="3" t="s">
        <v>225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164</v>
      </c>
      <c r="B3" s="5" t="s">
        <v>226</v>
      </c>
      <c r="C3" s="6" t="s">
        <v>225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165</v>
      </c>
      <c r="B4" s="5" t="s">
        <v>227</v>
      </c>
      <c r="C4" s="6" t="s">
        <v>225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168</v>
      </c>
      <c r="B5" s="7" t="s">
        <v>228</v>
      </c>
      <c r="C5" s="8" t="s">
        <v>225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186</v>
      </c>
      <c r="B6" s="7" t="s">
        <v>229</v>
      </c>
      <c r="C6" s="8" t="s">
        <v>225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221</v>
      </c>
      <c r="B7" s="7" t="s">
        <v>230</v>
      </c>
      <c r="C7" s="8" t="s">
        <v>225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222</v>
      </c>
      <c r="B8" s="7" t="s">
        <v>231</v>
      </c>
      <c r="C8" s="8" t="s">
        <v>225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232</v>
      </c>
      <c r="B9" s="7" t="s">
        <v>233</v>
      </c>
      <c r="C9" s="8" t="s">
        <v>225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234</v>
      </c>
      <c r="B10" s="7" t="s">
        <v>235</v>
      </c>
      <c r="C10" s="8" t="s">
        <v>225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236</v>
      </c>
      <c r="B11" s="7" t="s">
        <v>237</v>
      </c>
      <c r="C11" s="8" t="s">
        <v>225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238</v>
      </c>
      <c r="B12" s="7" t="s">
        <v>239</v>
      </c>
      <c r="C12" s="8" t="s">
        <v>225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240</v>
      </c>
      <c r="B13" s="40" t="s">
        <v>241</v>
      </c>
      <c r="C13" s="41" t="s">
        <v>225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242</v>
      </c>
      <c r="B14" s="7" t="s">
        <v>243</v>
      </c>
      <c r="C14" s="8" t="s">
        <v>225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244</v>
      </c>
      <c r="B15" s="7" t="s">
        <v>245</v>
      </c>
      <c r="C15" s="8" t="s">
        <v>225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246</v>
      </c>
      <c r="B16" s="5" t="s">
        <v>247</v>
      </c>
      <c r="C16" s="6" t="s">
        <v>225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248</v>
      </c>
      <c r="B17" s="5" t="s">
        <v>249</v>
      </c>
      <c r="C17" s="6" t="s">
        <v>225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250</v>
      </c>
      <c r="B18" s="36" t="s">
        <v>251</v>
      </c>
      <c r="C18" s="37" t="s">
        <v>225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252</v>
      </c>
      <c r="B19" s="36" t="s">
        <v>253</v>
      </c>
      <c r="C19" s="37" t="s">
        <v>225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254</v>
      </c>
      <c r="B20" s="5" t="s">
        <v>255</v>
      </c>
      <c r="C20" s="6" t="s">
        <v>225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256</v>
      </c>
      <c r="B21" s="5" t="s">
        <v>257</v>
      </c>
      <c r="C21" s="6" t="s">
        <v>225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258</v>
      </c>
      <c r="B22" s="11" t="s">
        <v>259</v>
      </c>
      <c r="C22" s="12" t="s">
        <v>225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170</v>
      </c>
      <c r="B23" s="14" t="s">
        <v>157</v>
      </c>
      <c r="C23" s="6" t="s">
        <v>225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171</v>
      </c>
      <c r="B24" s="14" t="s">
        <v>227</v>
      </c>
      <c r="C24" s="6" t="s">
        <v>225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177</v>
      </c>
      <c r="B25" s="15" t="s">
        <v>260</v>
      </c>
      <c r="C25" s="8" t="s">
        <v>225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187</v>
      </c>
      <c r="B26" s="15" t="s">
        <v>229</v>
      </c>
      <c r="C26" s="8" t="s">
        <v>225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261</v>
      </c>
      <c r="B27" s="7" t="s">
        <v>230</v>
      </c>
      <c r="C27" s="8" t="s">
        <v>225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188</v>
      </c>
      <c r="B28" s="7" t="s">
        <v>262</v>
      </c>
      <c r="C28" s="8" t="s">
        <v>225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263</v>
      </c>
      <c r="B29" s="7" t="s">
        <v>243</v>
      </c>
      <c r="C29" s="8" t="s">
        <v>225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189</v>
      </c>
      <c r="B30" s="15" t="s">
        <v>231</v>
      </c>
      <c r="C30" s="8" t="s">
        <v>225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190</v>
      </c>
      <c r="B31" s="15" t="s">
        <v>264</v>
      </c>
      <c r="C31" s="8" t="s">
        <v>225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191</v>
      </c>
      <c r="B32" s="15" t="s">
        <v>265</v>
      </c>
      <c r="C32" s="8" t="s">
        <v>225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192</v>
      </c>
      <c r="B33" s="44" t="s">
        <v>266</v>
      </c>
      <c r="C33" s="45" t="s">
        <v>225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267</v>
      </c>
      <c r="B34" s="15" t="s">
        <v>268</v>
      </c>
      <c r="C34" s="8" t="s">
        <v>225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269</v>
      </c>
      <c r="B35" s="15" t="s">
        <v>270</v>
      </c>
      <c r="C35" s="8" t="s">
        <v>225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271</v>
      </c>
      <c r="B36" s="16" t="s">
        <v>237</v>
      </c>
      <c r="C36" s="8" t="s">
        <v>225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272</v>
      </c>
      <c r="B37" s="15" t="s">
        <v>273</v>
      </c>
      <c r="C37" s="8" t="s">
        <v>225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274</v>
      </c>
      <c r="B38" s="17" t="s">
        <v>249</v>
      </c>
      <c r="C38" s="8" t="s">
        <v>225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275</v>
      </c>
      <c r="B39" s="47" t="s">
        <v>276</v>
      </c>
      <c r="C39" s="48" t="s">
        <v>225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277</v>
      </c>
      <c r="B40" s="18" t="s">
        <v>278</v>
      </c>
      <c r="C40" s="19" t="s">
        <v>225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279</v>
      </c>
      <c r="B41" s="18" t="s">
        <v>280</v>
      </c>
      <c r="C41" s="19" t="s">
        <v>225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281</v>
      </c>
      <c r="B42" s="51" t="s">
        <v>282</v>
      </c>
      <c r="C42" s="52" t="s">
        <v>225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283</v>
      </c>
      <c r="B43" s="18" t="s">
        <v>284</v>
      </c>
      <c r="C43" s="19" t="s">
        <v>225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285</v>
      </c>
      <c r="B44" s="18" t="s">
        <v>286</v>
      </c>
      <c r="C44" s="8" t="s">
        <v>225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287</v>
      </c>
      <c r="B45" s="18" t="s">
        <v>288</v>
      </c>
      <c r="C45" s="6" t="s">
        <v>225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289</v>
      </c>
      <c r="B46" s="18" t="s">
        <v>290</v>
      </c>
      <c r="C46" s="6" t="s">
        <v>225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291</v>
      </c>
      <c r="B47" s="18" t="s">
        <v>292</v>
      </c>
      <c r="C47" s="19" t="s">
        <v>225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293</v>
      </c>
      <c r="B48" s="21" t="s">
        <v>294</v>
      </c>
      <c r="C48" s="6" t="s">
        <v>225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295</v>
      </c>
      <c r="B49" s="21" t="s">
        <v>296</v>
      </c>
      <c r="C49" s="6" t="s">
        <v>225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297</v>
      </c>
      <c r="B50" s="21" t="s">
        <v>298</v>
      </c>
      <c r="C50" s="6" t="s">
        <v>225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299</v>
      </c>
      <c r="B51" s="21" t="s">
        <v>300</v>
      </c>
      <c r="C51" s="6" t="s">
        <v>225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301</v>
      </c>
      <c r="B52" s="21" t="s">
        <v>302</v>
      </c>
      <c r="C52" s="6" t="s">
        <v>225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303</v>
      </c>
      <c r="B53" s="21" t="s">
        <v>304</v>
      </c>
      <c r="C53" s="6" t="s">
        <v>225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305</v>
      </c>
      <c r="B54" s="21" t="s">
        <v>306</v>
      </c>
      <c r="C54" s="6" t="s">
        <v>225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307</v>
      </c>
      <c r="B55" s="22" t="s">
        <v>308</v>
      </c>
      <c r="C55" s="8" t="s">
        <v>225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309</v>
      </c>
      <c r="B56" s="21" t="s">
        <v>310</v>
      </c>
      <c r="C56" s="6" t="s">
        <v>225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311</v>
      </c>
      <c r="B57" s="21" t="s">
        <v>312</v>
      </c>
      <c r="C57" s="6" t="s">
        <v>225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313</v>
      </c>
      <c r="B58" s="21" t="s">
        <v>314</v>
      </c>
      <c r="C58" s="6" t="s">
        <v>225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315</v>
      </c>
      <c r="B59" s="21" t="s">
        <v>316</v>
      </c>
      <c r="C59" s="6" t="s">
        <v>225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317</v>
      </c>
      <c r="B60" s="21" t="s">
        <v>318</v>
      </c>
      <c r="C60" s="6" t="s">
        <v>225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319</v>
      </c>
      <c r="B61" s="21" t="s">
        <v>320</v>
      </c>
      <c r="C61" s="6" t="s">
        <v>225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321</v>
      </c>
      <c r="B62" s="21" t="s">
        <v>322</v>
      </c>
      <c r="C62" s="6" t="s">
        <v>225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323</v>
      </c>
      <c r="B63" s="21" t="s">
        <v>324</v>
      </c>
      <c r="C63" s="6" t="s">
        <v>225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325</v>
      </c>
      <c r="B64" s="21" t="s">
        <v>326</v>
      </c>
      <c r="C64" s="6" t="s">
        <v>225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327</v>
      </c>
      <c r="B65" s="23" t="s">
        <v>328</v>
      </c>
      <c r="C65" s="24" t="s">
        <v>225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329</v>
      </c>
      <c r="B66" s="25" t="s">
        <v>330</v>
      </c>
      <c r="C66" s="12" t="s">
        <v>225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332</v>
      </c>
      <c r="D68" s="34" t="e">
        <f>D18+D19+(D$2-D$13-D$18-D$19)*ФЭМ!#REF!/ФЭМ!#REF!</f>
        <v>#REF!</v>
      </c>
      <c r="E68" s="34" t="e">
        <f>E18+E19+(E$2-E$13-E$18-E$19-E$4)*ФЭМ!#REF!/ФЭМ!#REF!</f>
        <v>#REF!</v>
      </c>
      <c r="F68" s="34" t="e">
        <f>F18+F19+(F$2-F$13-F$18-F$19-F$4-F5-F6)*ФЭМ!#REF!/ФЭМ!#REF!</f>
        <v>#REF!</v>
      </c>
      <c r="G68" s="34" t="e">
        <f>G18+G19+(G$2-G$13-G$18-G$19-G$4-G5-G6)*ФЭМ!#REF!/ФЭМ!#REF!</f>
        <v>#REF!</v>
      </c>
      <c r="H68" s="34" t="e">
        <f>H18+H19+(H$2-H$13-H$18-H$19-H$4-H5-H6)*ФЭМ!#REF!/ФЭМ!#REF!</f>
        <v>#REF!</v>
      </c>
      <c r="I68" s="34" t="e">
        <f>I18+I19+(I$2-I$13-I$18-I$19-I$4-I5-I6)*ФЭМ!#REF!/ФЭМ!#REF!</f>
        <v>#REF!</v>
      </c>
      <c r="J68" s="34" t="e">
        <f>J18+J19+(J$2-J$13-J$18-J$19-J$4-J5-J6)*ФЭМ!#REF!/ФЭМ!#REF!</f>
        <v>#REF!</v>
      </c>
      <c r="K68" s="34" t="e">
        <f>K18+K19+(K$2-K$13-K$18-K$19-K$4-K5-K6)*ФЭМ!#REF!/ФЭМ!#REF!</f>
        <v>#REF!</v>
      </c>
    </row>
    <row r="69" spans="1:11" x14ac:dyDescent="0.25">
      <c r="B69" s="33" t="s">
        <v>333</v>
      </c>
      <c r="D69" s="34" t="e">
        <f>D13+(D$2-D$13-D$18-D$19)*ФЭМ!#REF!/ФЭМ!#REF!</f>
        <v>#REF!</v>
      </c>
      <c r="E69" s="34" t="e">
        <f>E13+E4+(E$2-E$13-E$18-E$19-E$4)*ФЭМ!#REF!/ФЭМ!#REF!</f>
        <v>#REF!</v>
      </c>
      <c r="F69" s="34" t="e">
        <f>F13+F4+F5+F6+(F$2-F$13-F$18-F$19-F$4-F5-F6)*ФЭМ!#REF!/ФЭМ!#REF!</f>
        <v>#REF!</v>
      </c>
      <c r="G69" s="34" t="e">
        <f>G13+G4+G5+G6+(G$2-G$13-G$18-G$19-G$4-G5-G6)*ФЭМ!#REF!/ФЭМ!#REF!</f>
        <v>#REF!</v>
      </c>
      <c r="H69" s="34" t="e">
        <f>H13+H4+H5+H6+(H$2-H$13-H$18-H$19-H$4-H5-H6)*ФЭМ!#REF!/ФЭМ!#REF!</f>
        <v>#REF!</v>
      </c>
      <c r="I69" s="34" t="e">
        <f>I13+I4+I5+I6+(I$2-I$13-I$18-I$19-I$4-I5-I6)*ФЭМ!#REF!/ФЭМ!#REF!</f>
        <v>#REF!</v>
      </c>
      <c r="J69" s="34" t="e">
        <f>J13+J4+J5+J6+(J$2-J$13-J$18-J$19-J$4-J5-J6)*ФЭМ!#REF!/ФЭМ!#REF!</f>
        <v>#REF!</v>
      </c>
      <c r="K69" s="34" t="e">
        <f>K13+K4+K5+K6+(K$2-K$13-K$18-K$19-K$4-K5-K6)*ФЭМ!#REF!/ФЭМ!#REF!</f>
        <v>#REF!</v>
      </c>
    </row>
    <row r="70" spans="1:11" x14ac:dyDescent="0.25">
      <c r="B70" s="33" t="s">
        <v>334</v>
      </c>
      <c r="D70" s="34" t="e">
        <f>D33+D39+(D$22-D$33-D$39-D$42)*ФЭМ!#REF!/ФЭМ!#REF!</f>
        <v>#REF!</v>
      </c>
      <c r="E70" s="34" t="e">
        <f>E33+E39+(E$22-E$33-E$39-E$42)*ФЭМ!#REF!/ФЭМ!#REF!</f>
        <v>#REF!</v>
      </c>
      <c r="F70" s="34" t="e">
        <f>F33+F39+(F$22-F$33-F$39-F$42)*ФЭМ!#REF!/ФЭМ!#REF!</f>
        <v>#REF!</v>
      </c>
      <c r="G70" s="34" t="e">
        <f>G33+G39+(G$22-G$33-G$39-G$42)*ФЭМ!#REF!/ФЭМ!#REF!</f>
        <v>#REF!</v>
      </c>
      <c r="H70" s="34" t="e">
        <f>H33+H39+(H$22-H$33-H$39-H$42)*ФЭМ!#REF!/ФЭМ!#REF!</f>
        <v>#REF!</v>
      </c>
      <c r="I70" s="34" t="e">
        <f>I33+I39+(I$22-I$33-I$39-I$42)*ФЭМ!#REF!/ФЭМ!#REF!</f>
        <v>#REF!</v>
      </c>
      <c r="J70" s="34" t="e">
        <f>J33+J39+(J$22-J$33-J$39-J$42)*ФЭМ!#REF!/ФЭМ!#REF!</f>
        <v>#REF!</v>
      </c>
      <c r="K70" s="34" t="e">
        <f>K33+K39+(K$22-K$33-K$39-K$42)*ФЭМ!#REF!/ФЭМ!#REF!</f>
        <v>#REF!</v>
      </c>
    </row>
    <row r="71" spans="1:11" x14ac:dyDescent="0.25">
      <c r="B71" s="33" t="s">
        <v>335</v>
      </c>
      <c r="D71" s="34" t="e">
        <f>D42+(D$22-D$33-D$39-D$42)*ФЭМ!#REF!/ФЭМ!#REF!</f>
        <v>#REF!</v>
      </c>
      <c r="E71" s="34" t="e">
        <f>E42+(E$22-E$33-E$39-E$42)*ФЭМ!#REF!/ФЭМ!#REF!</f>
        <v>#REF!</v>
      </c>
      <c r="F71" s="34" t="e">
        <f>F42+(F$22-F$33-F$39-F$42)*ФЭМ!#REF!/ФЭМ!#REF!</f>
        <v>#REF!</v>
      </c>
      <c r="G71" s="34" t="e">
        <f>G42+(G$22-G$33-G$39-G$42)*ФЭМ!#REF!/ФЭМ!#REF!</f>
        <v>#REF!</v>
      </c>
      <c r="H71" s="34" t="e">
        <f>H42+(H$22-H$33-H$39-H$42)*ФЭМ!#REF!/ФЭМ!#REF!</f>
        <v>#REF!</v>
      </c>
      <c r="I71" s="34" t="e">
        <f>I42+(I$22-I$33-I$39-I$42)*ФЭМ!#REF!/ФЭМ!#REF!</f>
        <v>#REF!</v>
      </c>
      <c r="J71" s="34" t="e">
        <f>J42+(J$22-J$33-J$39-J$42)*ФЭМ!#REF!/ФЭМ!#REF!</f>
        <v>#REF!</v>
      </c>
      <c r="K71" s="34" t="e">
        <f>K42+(K$22-K$33-K$39-K$42)*ФЭМ!#REF!/ФЭМ!#REF!</f>
        <v>#REF!</v>
      </c>
    </row>
    <row r="73" spans="1:11" x14ac:dyDescent="0.25">
      <c r="B73" s="33" t="s">
        <v>332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honeticPr fontId="0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636</v>
      </c>
      <c r="B6" s="263" t="s">
        <v>637</v>
      </c>
      <c r="C6" s="263" t="s">
        <v>638</v>
      </c>
      <c r="D6" s="263" t="s">
        <v>639</v>
      </c>
      <c r="E6" s="263" t="s">
        <v>640</v>
      </c>
      <c r="F6" s="263" t="s">
        <v>641</v>
      </c>
      <c r="G6" s="264" t="s">
        <v>642</v>
      </c>
    </row>
    <row r="7" spans="1:7" ht="16.5" thickBot="1" x14ac:dyDescent="0.3">
      <c r="A7" s="265" t="s">
        <v>643</v>
      </c>
      <c r="B7" s="265" t="s">
        <v>644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392</v>
      </c>
      <c r="B9" s="268" t="s">
        <v>646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621</v>
      </c>
      <c r="B10" s="268" t="s">
        <v>350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622</v>
      </c>
      <c r="B11" s="268" t="s">
        <v>352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623</v>
      </c>
      <c r="B12" s="268" t="s">
        <v>647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624</v>
      </c>
      <c r="B13" s="268" t="s">
        <v>648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650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394</v>
      </c>
      <c r="B16" s="268" t="s">
        <v>651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625</v>
      </c>
      <c r="B17" s="268" t="s">
        <v>474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626</v>
      </c>
      <c r="B18" s="272" t="s">
        <v>652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627</v>
      </c>
      <c r="B21" s="268" t="s">
        <v>655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656</v>
      </c>
      <c r="B22" s="268" t="s">
        <v>367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400</v>
      </c>
      <c r="B23" s="275" t="s">
        <v>368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628</v>
      </c>
      <c r="B24" s="275" t="s">
        <v>657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221</v>
      </c>
      <c r="B25" s="275" t="s">
        <v>369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492</v>
      </c>
      <c r="B26" s="275" t="s">
        <v>658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660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661</v>
      </c>
      <c r="B29" s="268" t="s">
        <v>662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629</v>
      </c>
      <c r="B30" s="268" t="s">
        <v>370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663</v>
      </c>
      <c r="B31" s="268" t="s">
        <v>664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421</v>
      </c>
      <c r="B32" s="268" t="s">
        <v>372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630</v>
      </c>
      <c r="B33" s="268" t="s">
        <v>373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631</v>
      </c>
      <c r="B34" s="268" t="s">
        <v>374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632</v>
      </c>
      <c r="B35" s="268" t="s">
        <v>375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633</v>
      </c>
      <c r="B40" s="268" t="s">
        <v>380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634</v>
      </c>
      <c r="B41" s="268" t="s">
        <v>381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635</v>
      </c>
      <c r="B42" s="268" t="s">
        <v>382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665</v>
      </c>
      <c r="B43" s="268" t="s">
        <v>666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667</v>
      </c>
      <c r="B44" s="268" t="s">
        <v>668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Отылов Сергей Александрович</dc:creator>
  <cp:lastModifiedBy>Карпова Анастасия Александровна</cp:lastModifiedBy>
  <cp:lastPrinted>2019-04-24T11:34:35Z</cp:lastPrinted>
  <dcterms:created xsi:type="dcterms:W3CDTF">2015-09-16T07:43:55Z</dcterms:created>
  <dcterms:modified xsi:type="dcterms:W3CDTF">2022-04-05T05:49:10Z</dcterms:modified>
</cp:coreProperties>
</file>